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401" yWindow="-163" windowWidth="15565" windowHeight="110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7" r:id="rId4"/>
    <sheet name="Финансирование " sheetId="13" r:id="rId5"/>
    <sheet name="Показатели" sheetId="14" r:id="rId6"/>
    <sheet name="нацпроект" sheetId="19" r:id="rId7"/>
  </sheets>
  <externalReferences>
    <externalReference r:id="rId8"/>
  </externalReferences>
  <definedNames>
    <definedName name="_xlnm._FilterDatabase" localSheetId="2" hidden="1">'Выполнение работ'!$A$3:$O$70</definedName>
    <definedName name="_xlnm._FilterDatabase" localSheetId="4" hidden="1">'Финансирование '!$D$2:$D$240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'Финансирование '!$6:$9</definedName>
    <definedName name="_xlnm.Print_Area" localSheetId="2">'Выполнение работ'!$A$1:$Q$81</definedName>
    <definedName name="_xlnm.Print_Area" localSheetId="4">'Финансирование '!$A$1:$BB$215</definedName>
  </definedNames>
  <calcPr calcId="162913"/>
</workbook>
</file>

<file path=xl/calcChain.xml><?xml version="1.0" encoding="utf-8"?>
<calcChain xmlns="http://schemas.openxmlformats.org/spreadsheetml/2006/main">
  <c r="BC11" i="13" l="1"/>
  <c r="G187" i="13"/>
  <c r="G190" i="13"/>
  <c r="G197" i="13"/>
  <c r="G198" i="13"/>
  <c r="G202" i="13"/>
  <c r="G203" i="13"/>
  <c r="V187" i="13"/>
  <c r="V190" i="13"/>
  <c r="V192" i="13"/>
  <c r="V193" i="13"/>
  <c r="V194" i="13"/>
  <c r="V195" i="13"/>
  <c r="V197" i="13"/>
  <c r="V198" i="13"/>
  <c r="V199" i="13"/>
  <c r="V200" i="13"/>
  <c r="V202" i="13"/>
  <c r="V203" i="13"/>
  <c r="V204" i="13"/>
  <c r="V205" i="13"/>
  <c r="V181" i="13"/>
  <c r="V182" i="13"/>
  <c r="V183" i="13"/>
  <c r="V173" i="13"/>
  <c r="V174" i="13"/>
  <c r="V155" i="13"/>
  <c r="V156" i="13"/>
  <c r="V157" i="13"/>
  <c r="V158" i="13"/>
  <c r="V159" i="13"/>
  <c r="V161" i="13"/>
  <c r="V162" i="13"/>
  <c r="V163" i="13"/>
  <c r="V164" i="13"/>
  <c r="V165" i="13"/>
  <c r="V167" i="13"/>
  <c r="V168" i="13"/>
  <c r="V169" i="13"/>
  <c r="V170" i="13"/>
  <c r="V171" i="13"/>
  <c r="V150" i="13"/>
  <c r="V151" i="13"/>
  <c r="V152" i="13"/>
  <c r="V144" i="13"/>
  <c r="V145" i="13"/>
  <c r="V147" i="13"/>
  <c r="V138" i="13"/>
  <c r="V140" i="13"/>
  <c r="V141" i="13"/>
  <c r="V142" i="13"/>
  <c r="V132" i="13"/>
  <c r="V133" i="13"/>
  <c r="V134" i="13"/>
  <c r="V136" i="13"/>
  <c r="V137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109" i="13"/>
  <c r="V110" i="13"/>
  <c r="V112" i="13"/>
  <c r="V113" i="13"/>
  <c r="V114" i="13"/>
  <c r="V115" i="13"/>
  <c r="V117" i="13"/>
  <c r="V118" i="13"/>
  <c r="V119" i="13"/>
  <c r="V102" i="13"/>
  <c r="V103" i="13"/>
  <c r="V104" i="13"/>
  <c r="V105" i="13"/>
  <c r="V107" i="13"/>
  <c r="V108" i="13"/>
  <c r="V92" i="13"/>
  <c r="V93" i="13"/>
  <c r="V94" i="13"/>
  <c r="V95" i="13"/>
  <c r="V97" i="13"/>
  <c r="V98" i="13"/>
  <c r="V99" i="13"/>
  <c r="V100" i="13"/>
  <c r="V90" i="13"/>
  <c r="V46" i="13"/>
  <c r="V47" i="13"/>
  <c r="V48" i="13"/>
  <c r="V49" i="13"/>
  <c r="V51" i="13"/>
  <c r="V52" i="13"/>
  <c r="V53" i="13"/>
  <c r="V54" i="13"/>
  <c r="V56" i="13"/>
  <c r="V57" i="13"/>
  <c r="V58" i="13"/>
  <c r="V59" i="13"/>
  <c r="V61" i="13"/>
  <c r="V62" i="13"/>
  <c r="V63" i="13"/>
  <c r="V64" i="13"/>
  <c r="V66" i="13"/>
  <c r="V67" i="13"/>
  <c r="V68" i="13"/>
  <c r="V69" i="13"/>
  <c r="V71" i="13"/>
  <c r="V72" i="13"/>
  <c r="V73" i="13"/>
  <c r="V74" i="13"/>
  <c r="V76" i="13"/>
  <c r="V79" i="13"/>
  <c r="V41" i="13"/>
  <c r="V16" i="13"/>
  <c r="V18" i="13"/>
  <c r="V20" i="13"/>
  <c r="V23" i="13"/>
  <c r="V24" i="13"/>
  <c r="V25" i="13"/>
  <c r="V26" i="13"/>
  <c r="V27" i="13"/>
  <c r="V28" i="13"/>
  <c r="V29" i="13"/>
  <c r="V30" i="13"/>
  <c r="V31" i="13"/>
  <c r="V32" i="13"/>
  <c r="V33" i="13"/>
  <c r="V11" i="13"/>
  <c r="S180" i="13"/>
  <c r="S181" i="13"/>
  <c r="S182" i="13"/>
  <c r="S183" i="13"/>
  <c r="S202" i="13"/>
  <c r="S203" i="13"/>
  <c r="S204" i="13"/>
  <c r="S205" i="13"/>
  <c r="S190" i="13"/>
  <c r="S192" i="13"/>
  <c r="S193" i="13"/>
  <c r="S194" i="13"/>
  <c r="S195" i="13"/>
  <c r="S197" i="13"/>
  <c r="S198" i="13"/>
  <c r="S199" i="13"/>
  <c r="S200" i="13"/>
  <c r="S187" i="13"/>
  <c r="Z194" i="13"/>
  <c r="W194" i="13"/>
  <c r="W199" i="13"/>
  <c r="Z199" i="13"/>
  <c r="AE199" i="13"/>
  <c r="AJ199" i="13"/>
  <c r="S164" i="13"/>
  <c r="S165" i="13"/>
  <c r="S167" i="13"/>
  <c r="S168" i="13"/>
  <c r="S169" i="13"/>
  <c r="S170" i="13"/>
  <c r="S171" i="13"/>
  <c r="S173" i="13"/>
  <c r="S174" i="13"/>
  <c r="S155" i="13"/>
  <c r="S156" i="13"/>
  <c r="S157" i="13"/>
  <c r="S158" i="13"/>
  <c r="S159" i="13"/>
  <c r="S161" i="13"/>
  <c r="S162" i="13"/>
  <c r="S163" i="13"/>
  <c r="BC161" i="13"/>
  <c r="BC162" i="13"/>
  <c r="W152" i="13"/>
  <c r="X152" i="13"/>
  <c r="Y152" i="13"/>
  <c r="AA152" i="13"/>
  <c r="AB152" i="13"/>
  <c r="AC152" i="13"/>
  <c r="AD152" i="13"/>
  <c r="AF152" i="13"/>
  <c r="AG152" i="13"/>
  <c r="AH152" i="13"/>
  <c r="AI152" i="13"/>
  <c r="AJ152" i="13"/>
  <c r="AK152" i="13"/>
  <c r="AL152" i="13"/>
  <c r="AM152" i="13"/>
  <c r="AN152" i="13"/>
  <c r="AO152" i="13"/>
  <c r="AP152" i="13"/>
  <c r="AQ152" i="13"/>
  <c r="AR152" i="13"/>
  <c r="AS152" i="13"/>
  <c r="AT152" i="13"/>
  <c r="AU152" i="13"/>
  <c r="AV152" i="13"/>
  <c r="AW152" i="13"/>
  <c r="AX152" i="13"/>
  <c r="AZ152" i="13"/>
  <c r="BA152" i="13"/>
  <c r="U152" i="13"/>
  <c r="T152" i="13"/>
  <c r="BC81" i="13"/>
  <c r="BC84" i="13"/>
  <c r="BC85" i="13"/>
  <c r="T21" i="13"/>
  <c r="BC181" i="13"/>
  <c r="BC182" i="13"/>
  <c r="BC183" i="13"/>
  <c r="BC184" i="13"/>
  <c r="BC185" i="13"/>
  <c r="BC187" i="13"/>
  <c r="BC164" i="13"/>
  <c r="BC167" i="13"/>
  <c r="BC168" i="13"/>
  <c r="BC169" i="13"/>
  <c r="BC170" i="13"/>
  <c r="BC171" i="13"/>
  <c r="BC155" i="13"/>
  <c r="BC156" i="13"/>
  <c r="BC158" i="13"/>
  <c r="AU89" i="13"/>
  <c r="AV89" i="13"/>
  <c r="AW89" i="13"/>
  <c r="AX89" i="13"/>
  <c r="AY89" i="13"/>
  <c r="AZ89" i="13"/>
  <c r="BA89" i="13"/>
  <c r="AR89" i="13"/>
  <c r="AS89" i="13"/>
  <c r="AT89" i="13"/>
  <c r="AK89" i="13"/>
  <c r="AL89" i="13"/>
  <c r="AM89" i="13"/>
  <c r="AN89" i="13"/>
  <c r="AO89" i="13"/>
  <c r="AP89" i="13"/>
  <c r="AQ89" i="13"/>
  <c r="AF89" i="13"/>
  <c r="AG89" i="13"/>
  <c r="AH89" i="13"/>
  <c r="AI89" i="13"/>
  <c r="AJ89" i="13"/>
  <c r="AB89" i="13"/>
  <c r="AC89" i="13"/>
  <c r="AD89" i="13"/>
  <c r="AE89" i="13"/>
  <c r="X89" i="13"/>
  <c r="Y89" i="13"/>
  <c r="Z89" i="13"/>
  <c r="AA89" i="13"/>
  <c r="W89" i="13"/>
  <c r="Q89" i="13"/>
  <c r="BC142" i="13"/>
  <c r="BC100" i="13"/>
  <c r="BC102" i="13"/>
  <c r="BC103" i="13"/>
  <c r="BC104" i="13"/>
  <c r="BC105" i="13"/>
  <c r="BC107" i="13"/>
  <c r="BC97" i="13"/>
  <c r="BC98" i="13"/>
  <c r="E94" i="13"/>
  <c r="BC61" i="13"/>
  <c r="BC62" i="13"/>
  <c r="BC63" i="13"/>
  <c r="BC64" i="13"/>
  <c r="BC66" i="13"/>
  <c r="BC67" i="13"/>
  <c r="BC68" i="13"/>
  <c r="BC69" i="13"/>
  <c r="BC71" i="13"/>
  <c r="BC72" i="13"/>
  <c r="BC73" i="13"/>
  <c r="BC74" i="13"/>
  <c r="BC46" i="13"/>
  <c r="BC47" i="13"/>
  <c r="BC48" i="13"/>
  <c r="BC49" i="13"/>
  <c r="BC51" i="13"/>
  <c r="BC52" i="13"/>
  <c r="BC54" i="13"/>
  <c r="BC56" i="13"/>
  <c r="BC57" i="13"/>
  <c r="BC58" i="13"/>
  <c r="BC59" i="13"/>
  <c r="BC99" i="13"/>
  <c r="E171" i="13"/>
  <c r="E169" i="13"/>
  <c r="F169" i="13"/>
  <c r="Z65" i="13"/>
  <c r="U65" i="13"/>
  <c r="W139" i="13"/>
  <c r="U139" i="13"/>
  <c r="E141" i="13"/>
  <c r="U135" i="13"/>
  <c r="W135" i="13"/>
  <c r="E137" i="13"/>
  <c r="U116" i="13"/>
  <c r="W111" i="13"/>
  <c r="U111" i="13"/>
  <c r="E114" i="13"/>
  <c r="E109" i="13"/>
  <c r="E104" i="13"/>
  <c r="E99" i="13"/>
  <c r="R199" i="13" l="1"/>
  <c r="Q199" i="13"/>
  <c r="R204" i="13"/>
  <c r="Q204" i="13"/>
  <c r="AE194" i="13"/>
  <c r="N194" i="13"/>
  <c r="O194" i="13"/>
  <c r="F194" i="13" s="1"/>
  <c r="N165" i="13" l="1"/>
  <c r="BC165" i="13" s="1"/>
  <c r="O165" i="13"/>
  <c r="AY163" i="13"/>
  <c r="AY152" i="13" s="1"/>
  <c r="AE163" i="13"/>
  <c r="AE152" i="13" s="1"/>
  <c r="Z157" i="13"/>
  <c r="Z152" i="13" s="1"/>
  <c r="AT194" i="13"/>
  <c r="AO194" i="13"/>
  <c r="E194" i="13" l="1"/>
  <c r="G194" i="13" s="1"/>
  <c r="E165" i="13"/>
  <c r="T180" i="13"/>
  <c r="W53" i="13"/>
  <c r="BC53" i="13" s="1"/>
  <c r="BC141" i="13" l="1"/>
  <c r="BC130" i="13"/>
  <c r="BC132" i="13"/>
  <c r="BC133" i="13"/>
  <c r="BC134" i="13"/>
  <c r="BC136" i="13"/>
  <c r="BC137" i="13"/>
  <c r="BC138" i="13"/>
  <c r="BC140" i="13"/>
  <c r="BC112" i="13"/>
  <c r="BC113" i="13"/>
  <c r="BC114" i="13"/>
  <c r="AA86" i="13"/>
  <c r="AB86" i="13"/>
  <c r="AC86" i="13"/>
  <c r="AD86" i="13"/>
  <c r="AE86" i="13"/>
  <c r="U89" i="13"/>
  <c r="W86" i="13"/>
  <c r="X86" i="13"/>
  <c r="Y86" i="13"/>
  <c r="Z86" i="13"/>
  <c r="T88" i="13"/>
  <c r="E88" i="13"/>
  <c r="H139" i="13"/>
  <c r="I139" i="13"/>
  <c r="J139" i="13"/>
  <c r="K139" i="13"/>
  <c r="L139" i="13"/>
  <c r="M139" i="13"/>
  <c r="N139" i="13"/>
  <c r="O139" i="13"/>
  <c r="P139" i="13"/>
  <c r="Q139" i="13"/>
  <c r="R139" i="13"/>
  <c r="S139" i="13"/>
  <c r="T139" i="13"/>
  <c r="V139" i="13" s="1"/>
  <c r="E139" i="13"/>
  <c r="F141" i="13"/>
  <c r="F139" i="13" s="1"/>
  <c r="G141" i="13"/>
  <c r="G139" i="13" s="1"/>
  <c r="H135" i="13"/>
  <c r="I135" i="13"/>
  <c r="J135" i="13"/>
  <c r="K135" i="13"/>
  <c r="L135" i="13"/>
  <c r="M135" i="13"/>
  <c r="N135" i="13"/>
  <c r="O135" i="13"/>
  <c r="P135" i="13"/>
  <c r="Q135" i="13"/>
  <c r="R135" i="13"/>
  <c r="S135" i="13"/>
  <c r="T135" i="13"/>
  <c r="G137" i="13"/>
  <c r="G135" i="13" s="1"/>
  <c r="F137" i="13"/>
  <c r="F135" i="13" s="1"/>
  <c r="E135" i="13"/>
  <c r="H131" i="13"/>
  <c r="I131" i="13"/>
  <c r="J131" i="13"/>
  <c r="K131" i="13"/>
  <c r="L131" i="13"/>
  <c r="M131" i="13"/>
  <c r="N131" i="13"/>
  <c r="O131" i="13"/>
  <c r="P131" i="13"/>
  <c r="Q131" i="13"/>
  <c r="R131" i="13"/>
  <c r="W131" i="13"/>
  <c r="F133" i="13"/>
  <c r="F131" i="13" s="1"/>
  <c r="E133" i="13"/>
  <c r="E131" i="13" s="1"/>
  <c r="R89" i="13"/>
  <c r="R126" i="13"/>
  <c r="T116" i="13"/>
  <c r="V116" i="13" s="1"/>
  <c r="R116" i="13"/>
  <c r="E119" i="13"/>
  <c r="T111" i="13"/>
  <c r="V111" i="13" s="1"/>
  <c r="Q111" i="13"/>
  <c r="R111" i="13"/>
  <c r="Z96" i="13"/>
  <c r="Q96" i="13"/>
  <c r="V88" i="13" l="1"/>
  <c r="T12" i="13"/>
  <c r="U86" i="13"/>
  <c r="T87" i="13"/>
  <c r="V87" i="13" s="1"/>
  <c r="V135" i="13"/>
  <c r="E87" i="13"/>
  <c r="BC131" i="13"/>
  <c r="BC135" i="13"/>
  <c r="BC139" i="13"/>
  <c r="G133" i="13"/>
  <c r="G131" i="13" s="1"/>
  <c r="O199" i="13"/>
  <c r="N199" i="13"/>
  <c r="O204" i="13"/>
  <c r="N204" i="13"/>
  <c r="L25" i="19" l="1"/>
  <c r="F25" i="19"/>
  <c r="G25" i="19" s="1"/>
  <c r="L24" i="19"/>
  <c r="F24" i="19"/>
  <c r="G24" i="19" s="1"/>
  <c r="E22" i="19"/>
  <c r="L21" i="19"/>
  <c r="G21" i="19"/>
  <c r="L20" i="19"/>
  <c r="L19" i="19"/>
  <c r="G19" i="19"/>
  <c r="L18" i="19"/>
  <c r="G18" i="19"/>
  <c r="L17" i="19"/>
  <c r="G17" i="19"/>
  <c r="F16" i="19"/>
  <c r="E16" i="19"/>
  <c r="F14" i="19"/>
  <c r="E14" i="19"/>
  <c r="E13" i="19"/>
  <c r="F12" i="19"/>
  <c r="E12" i="19"/>
  <c r="F11" i="19"/>
  <c r="E11" i="19"/>
  <c r="F13" i="19" l="1"/>
  <c r="F10" i="19" s="1"/>
  <c r="G12" i="19"/>
  <c r="G14" i="19"/>
  <c r="G11" i="19"/>
  <c r="G13" i="19"/>
  <c r="G16" i="19"/>
  <c r="E10" i="19"/>
  <c r="F22" i="19"/>
  <c r="G22" i="19" s="1"/>
  <c r="G10" i="19" l="1"/>
  <c r="I18" i="14"/>
  <c r="F18" i="14"/>
  <c r="I17" i="14"/>
  <c r="F17" i="14"/>
  <c r="I16" i="14"/>
  <c r="F16" i="14"/>
  <c r="I15" i="14"/>
  <c r="F15" i="14"/>
  <c r="I14" i="14"/>
  <c r="F14" i="14"/>
  <c r="I13" i="14"/>
  <c r="F13" i="14"/>
  <c r="I12" i="14"/>
  <c r="F12" i="14"/>
  <c r="I11" i="14"/>
  <c r="F11" i="14"/>
  <c r="I10" i="14"/>
  <c r="F10" i="14"/>
  <c r="I9" i="14"/>
  <c r="F9" i="14"/>
  <c r="I8" i="14"/>
  <c r="F8" i="14"/>
  <c r="AT144" i="13" l="1"/>
  <c r="AT145" i="13"/>
  <c r="AO144" i="13"/>
  <c r="AO145" i="13"/>
  <c r="P87" i="13"/>
  <c r="P88" i="13"/>
  <c r="P90" i="13"/>
  <c r="P68" i="13"/>
  <c r="P63" i="13"/>
  <c r="P58" i="13"/>
  <c r="P53" i="13"/>
  <c r="P48" i="13"/>
  <c r="P41" i="13"/>
  <c r="P159" i="13"/>
  <c r="P165" i="13"/>
  <c r="P171" i="13"/>
  <c r="Z159" i="13"/>
  <c r="BC159" i="13" s="1"/>
  <c r="P169" i="13"/>
  <c r="P163" i="13"/>
  <c r="P157" i="13"/>
  <c r="P199" i="13"/>
  <c r="P204" i="13"/>
  <c r="P200" i="13"/>
  <c r="P194" i="13"/>
  <c r="L199" i="13"/>
  <c r="P205" i="13"/>
  <c r="P181" i="13"/>
  <c r="P182" i="13"/>
  <c r="P178" i="13" s="1"/>
  <c r="F114" i="13"/>
  <c r="G114" i="13" s="1"/>
  <c r="P126" i="13"/>
  <c r="Q126" i="13"/>
  <c r="O126" i="13"/>
  <c r="T89" i="13" l="1"/>
  <c r="E159" i="13"/>
  <c r="E153" i="13" s="1"/>
  <c r="E183" i="13"/>
  <c r="E179" i="13" s="1"/>
  <c r="M21" i="13"/>
  <c r="N21" i="13"/>
  <c r="O21" i="13"/>
  <c r="Q21" i="13"/>
  <c r="R21" i="13"/>
  <c r="S21" i="13"/>
  <c r="N12" i="13"/>
  <c r="K12" i="13"/>
  <c r="T86" i="13" l="1"/>
  <c r="V86" i="13" s="1"/>
  <c r="V89" i="13"/>
  <c r="P21" i="13"/>
  <c r="L163" i="13"/>
  <c r="K163" i="13"/>
  <c r="L157" i="13"/>
  <c r="F157" i="13" s="1"/>
  <c r="K157" i="13"/>
  <c r="BC157" i="13" s="1"/>
  <c r="N179" i="13"/>
  <c r="R121" i="13" l="1"/>
  <c r="I121" i="13"/>
  <c r="J121" i="13"/>
  <c r="K121" i="13"/>
  <c r="L121" i="13"/>
  <c r="M121" i="13"/>
  <c r="N121" i="13"/>
  <c r="O121" i="13"/>
  <c r="P121" i="13"/>
  <c r="Q121" i="13"/>
  <c r="H121" i="13"/>
  <c r="I116" i="13"/>
  <c r="J116" i="13"/>
  <c r="K116" i="13"/>
  <c r="L116" i="13"/>
  <c r="M116" i="13"/>
  <c r="N116" i="13"/>
  <c r="O116" i="13"/>
  <c r="P116" i="13"/>
  <c r="Q116" i="13"/>
  <c r="H116" i="13"/>
  <c r="O111" i="13"/>
  <c r="P111" i="13"/>
  <c r="S111" i="13"/>
  <c r="J111" i="13"/>
  <c r="K111" i="13"/>
  <c r="L111" i="13"/>
  <c r="M111" i="13"/>
  <c r="N111" i="13"/>
  <c r="I111" i="13"/>
  <c r="N191" i="13"/>
  <c r="F205" i="13"/>
  <c r="F204" i="13"/>
  <c r="F174" i="13" l="1"/>
  <c r="G144" i="13"/>
  <c r="G145" i="13"/>
  <c r="AY153" i="13" l="1"/>
  <c r="G35" i="13"/>
  <c r="F36" i="13"/>
  <c r="F79" i="13"/>
  <c r="F199" i="13"/>
  <c r="F200" i="13"/>
  <c r="I163" i="13"/>
  <c r="F163" i="13" s="1"/>
  <c r="F152" i="13" s="1"/>
  <c r="H163" i="13"/>
  <c r="BC163" i="13" s="1"/>
  <c r="F171" i="13"/>
  <c r="F165" i="13"/>
  <c r="E176" i="13"/>
  <c r="G11" i="13"/>
  <c r="F159" i="13"/>
  <c r="E157" i="13"/>
  <c r="L12" i="13"/>
  <c r="M12" i="13"/>
  <c r="O12" i="13"/>
  <c r="P12" i="13" s="1"/>
  <c r="Q12" i="13"/>
  <c r="R12" i="13"/>
  <c r="S12" i="13"/>
  <c r="E182" i="13"/>
  <c r="F211" i="13" l="1"/>
  <c r="AY176" i="13"/>
  <c r="AY14" i="13"/>
  <c r="F153" i="13"/>
  <c r="E163" i="13"/>
  <c r="E152" i="13" s="1"/>
  <c r="F175" i="13"/>
  <c r="F166" i="13"/>
  <c r="G165" i="13"/>
  <c r="F154" i="13"/>
  <c r="G169" i="13"/>
  <c r="E154" i="13"/>
  <c r="F160" i="13"/>
  <c r="H152" i="13"/>
  <c r="G157" i="13"/>
  <c r="G171" i="13"/>
  <c r="G159" i="13"/>
  <c r="H43" i="13"/>
  <c r="H189" i="13" s="1"/>
  <c r="BC190" i="13"/>
  <c r="J106" i="13"/>
  <c r="K106" i="13"/>
  <c r="L106" i="13"/>
  <c r="M106" i="13"/>
  <c r="N106" i="13"/>
  <c r="O106" i="13"/>
  <c r="P106" i="13"/>
  <c r="Q106" i="13"/>
  <c r="R106" i="13"/>
  <c r="S106" i="13"/>
  <c r="T106" i="13"/>
  <c r="U106" i="13"/>
  <c r="W106" i="13"/>
  <c r="X106" i="13"/>
  <c r="Y106" i="13"/>
  <c r="Z106" i="13"/>
  <c r="AA106" i="13"/>
  <c r="AB106" i="13"/>
  <c r="AC106" i="13"/>
  <c r="AD106" i="13"/>
  <c r="AE106" i="13"/>
  <c r="AF106" i="13"/>
  <c r="AG106" i="13"/>
  <c r="AH106" i="13"/>
  <c r="AI106" i="13"/>
  <c r="AJ106" i="13"/>
  <c r="AK106" i="13"/>
  <c r="AL106" i="13"/>
  <c r="AM106" i="13"/>
  <c r="AN106" i="13"/>
  <c r="AO106" i="13"/>
  <c r="AP106" i="13"/>
  <c r="AQ106" i="13"/>
  <c r="AR106" i="13"/>
  <c r="AS106" i="13"/>
  <c r="AT106" i="13"/>
  <c r="AU106" i="13"/>
  <c r="AV106" i="13"/>
  <c r="AW106" i="13"/>
  <c r="AX106" i="13"/>
  <c r="AY106" i="13"/>
  <c r="AZ106" i="13"/>
  <c r="BA106" i="13"/>
  <c r="I106" i="13"/>
  <c r="H106" i="13"/>
  <c r="BC106" i="13" s="1"/>
  <c r="J96" i="13"/>
  <c r="K96" i="13"/>
  <c r="L96" i="13"/>
  <c r="M96" i="13"/>
  <c r="N96" i="13"/>
  <c r="O96" i="13"/>
  <c r="P96" i="13"/>
  <c r="R96" i="13"/>
  <c r="S96" i="13"/>
  <c r="T96" i="13"/>
  <c r="U96" i="13"/>
  <c r="W96" i="13"/>
  <c r="X96" i="13"/>
  <c r="Y96" i="13"/>
  <c r="AA96" i="13"/>
  <c r="AB96" i="13"/>
  <c r="AC96" i="13"/>
  <c r="AD96" i="13"/>
  <c r="AE96" i="13"/>
  <c r="AF96" i="13"/>
  <c r="AG96" i="13"/>
  <c r="AH96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AV96" i="13"/>
  <c r="AW96" i="13"/>
  <c r="AX96" i="13"/>
  <c r="AY96" i="13"/>
  <c r="AZ96" i="13"/>
  <c r="BA96" i="13"/>
  <c r="I96" i="13"/>
  <c r="H96" i="13"/>
  <c r="I87" i="13"/>
  <c r="I88" i="13"/>
  <c r="H88" i="13"/>
  <c r="BC88" i="13" s="1"/>
  <c r="S89" i="13"/>
  <c r="AF86" i="13"/>
  <c r="AG86" i="13"/>
  <c r="AH86" i="13"/>
  <c r="AI86" i="13"/>
  <c r="AJ86" i="13"/>
  <c r="AK86" i="13"/>
  <c r="AL86" i="13"/>
  <c r="K89" i="13"/>
  <c r="L89" i="13"/>
  <c r="M89" i="13"/>
  <c r="N89" i="13"/>
  <c r="O89" i="13"/>
  <c r="I89" i="13"/>
  <c r="I146" i="13" s="1"/>
  <c r="L126" i="13"/>
  <c r="M126" i="13"/>
  <c r="K126" i="13"/>
  <c r="I126" i="13"/>
  <c r="H126" i="13"/>
  <c r="F129" i="13"/>
  <c r="F126" i="13" s="1"/>
  <c r="BC125" i="13"/>
  <c r="BC127" i="13"/>
  <c r="BC128" i="13"/>
  <c r="BC129" i="13"/>
  <c r="E129" i="13"/>
  <c r="E126" i="13" s="1"/>
  <c r="F124" i="13"/>
  <c r="F121" i="13" s="1"/>
  <c r="E124" i="13"/>
  <c r="BC121" i="13"/>
  <c r="BC122" i="13"/>
  <c r="BC123" i="13"/>
  <c r="BC124" i="13"/>
  <c r="BC119" i="13"/>
  <c r="BC116" i="13"/>
  <c r="BC117" i="13"/>
  <c r="BC118" i="13"/>
  <c r="BC120" i="13"/>
  <c r="BC108" i="13"/>
  <c r="BC109" i="13"/>
  <c r="BC110" i="13"/>
  <c r="BC115" i="13"/>
  <c r="F119" i="13"/>
  <c r="E116" i="13"/>
  <c r="F90" i="13"/>
  <c r="F14" i="13" s="1"/>
  <c r="F88" i="13"/>
  <c r="F145" i="13" s="1"/>
  <c r="F87" i="13"/>
  <c r="F144" i="13" s="1"/>
  <c r="E90" i="13"/>
  <c r="H89" i="13"/>
  <c r="F109" i="13"/>
  <c r="F106" i="13" s="1"/>
  <c r="F104" i="13"/>
  <c r="F101" i="13" s="1"/>
  <c r="E101" i="13"/>
  <c r="F99" i="13"/>
  <c r="F96" i="13" s="1"/>
  <c r="E96" i="13"/>
  <c r="F94" i="13"/>
  <c r="F111" i="13"/>
  <c r="G111" i="13"/>
  <c r="H111" i="13"/>
  <c r="BC111" i="13" s="1"/>
  <c r="E111" i="13"/>
  <c r="H91" i="13"/>
  <c r="BC89" i="13" l="1"/>
  <c r="BC96" i="13"/>
  <c r="V96" i="13"/>
  <c r="V106" i="13"/>
  <c r="G163" i="13"/>
  <c r="E121" i="13"/>
  <c r="E89" i="13"/>
  <c r="E146" i="13" s="1"/>
  <c r="F89" i="13"/>
  <c r="P89" i="13"/>
  <c r="J88" i="13"/>
  <c r="F38" i="13"/>
  <c r="G152" i="13"/>
  <c r="F116" i="13"/>
  <c r="G116" i="13" s="1"/>
  <c r="G119" i="13"/>
  <c r="J89" i="13"/>
  <c r="F149" i="13"/>
  <c r="F172" i="13" s="1"/>
  <c r="H13" i="13"/>
  <c r="BC126" i="13"/>
  <c r="G153" i="13"/>
  <c r="F176" i="13"/>
  <c r="E91" i="13"/>
  <c r="G109" i="13"/>
  <c r="E106" i="13"/>
  <c r="G106" i="13" s="1"/>
  <c r="G126" i="13"/>
  <c r="G104" i="13"/>
  <c r="G121" i="13"/>
  <c r="G129" i="13"/>
  <c r="G124" i="13"/>
  <c r="G96" i="13"/>
  <c r="G99" i="13"/>
  <c r="G94" i="13"/>
  <c r="G91" i="13" s="1"/>
  <c r="F182" i="13"/>
  <c r="F183" i="13"/>
  <c r="G66" i="13"/>
  <c r="G67" i="13"/>
  <c r="F68" i="13"/>
  <c r="G61" i="13"/>
  <c r="G62" i="13"/>
  <c r="G64" i="13"/>
  <c r="G56" i="13"/>
  <c r="F63" i="13"/>
  <c r="F60" i="13" s="1"/>
  <c r="F58" i="13"/>
  <c r="F55" i="13" s="1"/>
  <c r="F53" i="13"/>
  <c r="E53" i="13"/>
  <c r="J53" i="13"/>
  <c r="G46" i="13"/>
  <c r="G47" i="13"/>
  <c r="F48" i="13"/>
  <c r="F45" i="13" s="1"/>
  <c r="J46" i="13"/>
  <c r="J47" i="13"/>
  <c r="J48" i="13"/>
  <c r="E48" i="13"/>
  <c r="O191" i="13"/>
  <c r="P191" i="13" s="1"/>
  <c r="Q191" i="13"/>
  <c r="R191" i="13"/>
  <c r="T191" i="13"/>
  <c r="U191" i="13"/>
  <c r="V191" i="13" s="1"/>
  <c r="W191" i="13"/>
  <c r="X191" i="13"/>
  <c r="Y191" i="13"/>
  <c r="Z191" i="13"/>
  <c r="AA191" i="13"/>
  <c r="AB191" i="13"/>
  <c r="AC191" i="13"/>
  <c r="AD191" i="13"/>
  <c r="AE191" i="13"/>
  <c r="AF191" i="13"/>
  <c r="AG191" i="13"/>
  <c r="AH191" i="13"/>
  <c r="AI191" i="13"/>
  <c r="AJ191" i="13"/>
  <c r="AK191" i="13"/>
  <c r="AL191" i="13"/>
  <c r="AM191" i="13"/>
  <c r="AN191" i="13"/>
  <c r="AO191" i="13"/>
  <c r="AP191" i="13"/>
  <c r="AQ191" i="13"/>
  <c r="AR191" i="13"/>
  <c r="AS191" i="13"/>
  <c r="AT191" i="13"/>
  <c r="AU191" i="13"/>
  <c r="AV191" i="13"/>
  <c r="AW191" i="13"/>
  <c r="AX191" i="13"/>
  <c r="AY191" i="13"/>
  <c r="AZ191" i="13"/>
  <c r="BA191" i="13"/>
  <c r="J192" i="13"/>
  <c r="J193" i="13"/>
  <c r="I191" i="13"/>
  <c r="H191" i="13"/>
  <c r="J194" i="13"/>
  <c r="J200" i="13"/>
  <c r="J197" i="13"/>
  <c r="J198" i="13"/>
  <c r="J199" i="13"/>
  <c r="J202" i="13"/>
  <c r="J203" i="13"/>
  <c r="J204" i="13"/>
  <c r="K199" i="13"/>
  <c r="E199" i="13" s="1"/>
  <c r="G199" i="13" s="1"/>
  <c r="E191" i="13" l="1"/>
  <c r="E86" i="13"/>
  <c r="E143" i="13" s="1"/>
  <c r="G53" i="13"/>
  <c r="J191" i="13"/>
  <c r="G89" i="13"/>
  <c r="F191" i="13"/>
  <c r="G191" i="13" s="1"/>
  <c r="G48" i="13"/>
  <c r="F180" i="13"/>
  <c r="E166" i="13"/>
  <c r="G166" i="13" s="1"/>
  <c r="E160" i="13"/>
  <c r="G160" i="13" s="1"/>
  <c r="G154" i="13"/>
  <c r="I166" i="13" l="1"/>
  <c r="J166" i="13"/>
  <c r="K166" i="13"/>
  <c r="L166" i="13"/>
  <c r="M166" i="13"/>
  <c r="N166" i="13"/>
  <c r="O166" i="13"/>
  <c r="Q166" i="13"/>
  <c r="R166" i="13"/>
  <c r="S166" i="13" s="1"/>
  <c r="T166" i="13"/>
  <c r="U166" i="13"/>
  <c r="W166" i="13"/>
  <c r="X166" i="13"/>
  <c r="Y166" i="13"/>
  <c r="Z166" i="13"/>
  <c r="AA166" i="13"/>
  <c r="AB166" i="13"/>
  <c r="AC166" i="13"/>
  <c r="AD166" i="13"/>
  <c r="AE166" i="13"/>
  <c r="AF166" i="13"/>
  <c r="AG166" i="13"/>
  <c r="AH166" i="13"/>
  <c r="AI166" i="13"/>
  <c r="AJ166" i="13"/>
  <c r="AK166" i="13"/>
  <c r="AL166" i="13"/>
  <c r="AM166" i="13"/>
  <c r="AN166" i="13"/>
  <c r="AO166" i="13"/>
  <c r="AP166" i="13"/>
  <c r="AQ166" i="13"/>
  <c r="AR166" i="13"/>
  <c r="AS166" i="13"/>
  <c r="AT166" i="13"/>
  <c r="AU166" i="13"/>
  <c r="AV166" i="13"/>
  <c r="AW166" i="13"/>
  <c r="AX166" i="13"/>
  <c r="AY166" i="13"/>
  <c r="AZ166" i="13"/>
  <c r="BA166" i="13"/>
  <c r="H166" i="13"/>
  <c r="I160" i="13"/>
  <c r="J160" i="13"/>
  <c r="K160" i="13"/>
  <c r="L160" i="13"/>
  <c r="M160" i="13"/>
  <c r="N160" i="13"/>
  <c r="O160" i="13"/>
  <c r="Q160" i="13"/>
  <c r="R160" i="13"/>
  <c r="S160" i="13" s="1"/>
  <c r="T160" i="13"/>
  <c r="U160" i="13"/>
  <c r="V160" i="13" s="1"/>
  <c r="W160" i="13"/>
  <c r="X160" i="13"/>
  <c r="Y160" i="13"/>
  <c r="Z160" i="13"/>
  <c r="AA160" i="13"/>
  <c r="AB160" i="13"/>
  <c r="AC160" i="13"/>
  <c r="AD160" i="13"/>
  <c r="AE160" i="13"/>
  <c r="AF160" i="13"/>
  <c r="AG160" i="13"/>
  <c r="AH160" i="13"/>
  <c r="AI160" i="13"/>
  <c r="AJ160" i="13"/>
  <c r="AK160" i="13"/>
  <c r="AL160" i="13"/>
  <c r="AM160" i="13"/>
  <c r="AN160" i="13"/>
  <c r="AO160" i="13"/>
  <c r="AP160" i="13"/>
  <c r="AQ160" i="13"/>
  <c r="AR160" i="13"/>
  <c r="AS160" i="13"/>
  <c r="AT160" i="13"/>
  <c r="AU160" i="13"/>
  <c r="AV160" i="13"/>
  <c r="AW160" i="13"/>
  <c r="AX160" i="13"/>
  <c r="AY160" i="13"/>
  <c r="AZ160" i="13"/>
  <c r="BA160" i="13"/>
  <c r="H160" i="13"/>
  <c r="BC160" i="13" s="1"/>
  <c r="I154" i="13"/>
  <c r="J154" i="13"/>
  <c r="K154" i="13"/>
  <c r="L154" i="13"/>
  <c r="M154" i="13"/>
  <c r="N154" i="13"/>
  <c r="O154" i="13"/>
  <c r="Q154" i="13"/>
  <c r="R154" i="13"/>
  <c r="T154" i="13"/>
  <c r="U154" i="13"/>
  <c r="V154" i="13" s="1"/>
  <c r="W154" i="13"/>
  <c r="X154" i="13"/>
  <c r="Y154" i="13"/>
  <c r="Z154" i="13"/>
  <c r="AA154" i="13"/>
  <c r="AB154" i="13"/>
  <c r="AC154" i="13"/>
  <c r="AD154" i="13"/>
  <c r="AE154" i="13"/>
  <c r="AF154" i="13"/>
  <c r="AG154" i="13"/>
  <c r="AH154" i="13"/>
  <c r="AI154" i="13"/>
  <c r="AJ154" i="13"/>
  <c r="AK154" i="13"/>
  <c r="AL154" i="13"/>
  <c r="AM154" i="13"/>
  <c r="AN154" i="13"/>
  <c r="AO154" i="13"/>
  <c r="AP154" i="13"/>
  <c r="AQ154" i="13"/>
  <c r="AR154" i="13"/>
  <c r="AS154" i="13"/>
  <c r="AT154" i="13"/>
  <c r="AU154" i="13"/>
  <c r="AV154" i="13"/>
  <c r="AW154" i="13"/>
  <c r="AX154" i="13"/>
  <c r="AY154" i="13"/>
  <c r="AZ154" i="13"/>
  <c r="BA154" i="13"/>
  <c r="H154" i="13"/>
  <c r="H153" i="13"/>
  <c r="I153" i="13"/>
  <c r="I14" i="13" s="1"/>
  <c r="J153" i="13"/>
  <c r="J14" i="13" s="1"/>
  <c r="K153" i="13"/>
  <c r="L153" i="13"/>
  <c r="M153" i="13"/>
  <c r="M14" i="13" s="1"/>
  <c r="N153" i="13"/>
  <c r="O153" i="13"/>
  <c r="O176" i="13" s="1"/>
  <c r="Q153" i="13"/>
  <c r="R153" i="13"/>
  <c r="S153" i="13"/>
  <c r="T153" i="13"/>
  <c r="T14" i="13" s="1"/>
  <c r="U153" i="13"/>
  <c r="W153" i="13"/>
  <c r="W14" i="13" s="1"/>
  <c r="X153" i="13"/>
  <c r="X14" i="13" s="1"/>
  <c r="Y153" i="13"/>
  <c r="Y14" i="13" s="1"/>
  <c r="Z153" i="13"/>
  <c r="Z14" i="13" s="1"/>
  <c r="AA153" i="13"/>
  <c r="AA14" i="13" s="1"/>
  <c r="AB153" i="13"/>
  <c r="AB14" i="13" s="1"/>
  <c r="AC153" i="13"/>
  <c r="AC14" i="13" s="1"/>
  <c r="AD153" i="13"/>
  <c r="AD14" i="13" s="1"/>
  <c r="AE153" i="13"/>
  <c r="AE14" i="13" s="1"/>
  <c r="AF153" i="13"/>
  <c r="AF14" i="13" s="1"/>
  <c r="AG153" i="13"/>
  <c r="AG14" i="13" s="1"/>
  <c r="AH153" i="13"/>
  <c r="AH14" i="13" s="1"/>
  <c r="AI153" i="13"/>
  <c r="AI14" i="13" s="1"/>
  <c r="AJ153" i="13"/>
  <c r="AJ14" i="13" s="1"/>
  <c r="AK153" i="13"/>
  <c r="AK14" i="13" s="1"/>
  <c r="AL153" i="13"/>
  <c r="AL14" i="13" s="1"/>
  <c r="AM153" i="13"/>
  <c r="AM14" i="13" s="1"/>
  <c r="AN153" i="13"/>
  <c r="AN14" i="13" s="1"/>
  <c r="AO153" i="13"/>
  <c r="AO14" i="13" s="1"/>
  <c r="AP153" i="13"/>
  <c r="AP14" i="13" s="1"/>
  <c r="AQ153" i="13"/>
  <c r="AQ14" i="13" s="1"/>
  <c r="AR153" i="13"/>
  <c r="AR14" i="13" s="1"/>
  <c r="AS153" i="13"/>
  <c r="AS14" i="13" s="1"/>
  <c r="AT153" i="13"/>
  <c r="AT14" i="13" s="1"/>
  <c r="AU153" i="13"/>
  <c r="AU14" i="13" s="1"/>
  <c r="AV153" i="13"/>
  <c r="AV14" i="13" s="1"/>
  <c r="AW153" i="13"/>
  <c r="AW14" i="13" s="1"/>
  <c r="AX153" i="13"/>
  <c r="AX14" i="13" s="1"/>
  <c r="AZ153" i="13"/>
  <c r="AZ14" i="13" s="1"/>
  <c r="BA153" i="13"/>
  <c r="BA14" i="13" s="1"/>
  <c r="E170" i="13"/>
  <c r="G170" i="13" s="1"/>
  <c r="E164" i="13"/>
  <c r="E158" i="13"/>
  <c r="G158" i="13" s="1"/>
  <c r="E49" i="13"/>
  <c r="X201" i="13"/>
  <c r="E200" i="13"/>
  <c r="G200" i="13" s="1"/>
  <c r="E205" i="13"/>
  <c r="G205" i="13" s="1"/>
  <c r="E192" i="13"/>
  <c r="G192" i="13" s="1"/>
  <c r="E193" i="13"/>
  <c r="G193" i="13" s="1"/>
  <c r="H188" i="13"/>
  <c r="I188" i="13"/>
  <c r="J188" i="13"/>
  <c r="K188" i="13"/>
  <c r="L188" i="13"/>
  <c r="M188" i="13"/>
  <c r="N188" i="13"/>
  <c r="O188" i="13"/>
  <c r="P188" i="13"/>
  <c r="Q188" i="13"/>
  <c r="R188" i="13"/>
  <c r="T188" i="13"/>
  <c r="E188" i="13" s="1"/>
  <c r="U188" i="13"/>
  <c r="W188" i="13"/>
  <c r="X188" i="13"/>
  <c r="Y188" i="13"/>
  <c r="Z188" i="13"/>
  <c r="AA188" i="13"/>
  <c r="AB188" i="13"/>
  <c r="AC188" i="13"/>
  <c r="AD188" i="13"/>
  <c r="AE188" i="13"/>
  <c r="AF188" i="13"/>
  <c r="AG188" i="13"/>
  <c r="AH188" i="13"/>
  <c r="AI188" i="13"/>
  <c r="AJ188" i="13"/>
  <c r="AK188" i="13"/>
  <c r="AL188" i="13"/>
  <c r="AM188" i="13"/>
  <c r="AN188" i="13"/>
  <c r="AO188" i="13"/>
  <c r="AP188" i="13"/>
  <c r="AQ188" i="13"/>
  <c r="AR188" i="13"/>
  <c r="AS188" i="13"/>
  <c r="AT188" i="13"/>
  <c r="AU188" i="13"/>
  <c r="AV188" i="13"/>
  <c r="AW188" i="13"/>
  <c r="AX188" i="13"/>
  <c r="AY188" i="13"/>
  <c r="AZ188" i="13"/>
  <c r="BA188" i="13"/>
  <c r="F179" i="13"/>
  <c r="H179" i="13"/>
  <c r="I179" i="13"/>
  <c r="J179" i="13"/>
  <c r="K179" i="13"/>
  <c r="L179" i="13"/>
  <c r="M179" i="13"/>
  <c r="O179" i="13"/>
  <c r="P179" i="13"/>
  <c r="P177" i="13" s="1"/>
  <c r="Q179" i="13"/>
  <c r="R179" i="13"/>
  <c r="S179" i="13"/>
  <c r="T179" i="13"/>
  <c r="U179" i="13"/>
  <c r="W179" i="13"/>
  <c r="X179" i="13"/>
  <c r="Y179" i="13"/>
  <c r="Z179" i="13"/>
  <c r="AA179" i="13"/>
  <c r="AB179" i="13"/>
  <c r="AC179" i="13"/>
  <c r="AD179" i="13"/>
  <c r="AE179" i="13"/>
  <c r="AF179" i="13"/>
  <c r="AG179" i="13"/>
  <c r="AH179" i="13"/>
  <c r="AI179" i="13"/>
  <c r="AJ179" i="13"/>
  <c r="AK179" i="13"/>
  <c r="AL179" i="13"/>
  <c r="AM179" i="13"/>
  <c r="AN179" i="13"/>
  <c r="AO179" i="13"/>
  <c r="AP179" i="13"/>
  <c r="AQ179" i="13"/>
  <c r="AR179" i="13"/>
  <c r="AS179" i="13"/>
  <c r="AT179" i="13"/>
  <c r="AU179" i="13"/>
  <c r="AV179" i="13"/>
  <c r="AW179" i="13"/>
  <c r="AX179" i="13"/>
  <c r="AY179" i="13"/>
  <c r="AZ179" i="13"/>
  <c r="BA179" i="13"/>
  <c r="F178" i="13"/>
  <c r="H178" i="13"/>
  <c r="I178" i="13"/>
  <c r="J178" i="13"/>
  <c r="K178" i="13"/>
  <c r="L178" i="13"/>
  <c r="M178" i="13"/>
  <c r="N178" i="13"/>
  <c r="N177" i="13" s="1"/>
  <c r="O178" i="13"/>
  <c r="Q178" i="13"/>
  <c r="R178" i="13"/>
  <c r="S178" i="13"/>
  <c r="T178" i="13"/>
  <c r="U178" i="13"/>
  <c r="V178" i="13" s="1"/>
  <c r="W178" i="13"/>
  <c r="X178" i="13"/>
  <c r="Y178" i="13"/>
  <c r="Z178" i="13"/>
  <c r="AA178" i="13"/>
  <c r="AB178" i="13"/>
  <c r="AC178" i="13"/>
  <c r="AD178" i="13"/>
  <c r="AE178" i="13"/>
  <c r="AF178" i="13"/>
  <c r="AG178" i="13"/>
  <c r="AH178" i="13"/>
  <c r="AI178" i="13"/>
  <c r="AJ178" i="13"/>
  <c r="AK178" i="13"/>
  <c r="AL178" i="13"/>
  <c r="AM178" i="13"/>
  <c r="AN178" i="13"/>
  <c r="AO178" i="13"/>
  <c r="AP178" i="13"/>
  <c r="AQ178" i="13"/>
  <c r="AR178" i="13"/>
  <c r="AS178" i="13"/>
  <c r="AT178" i="13"/>
  <c r="AU178" i="13"/>
  <c r="AV178" i="13"/>
  <c r="AW178" i="13"/>
  <c r="AX178" i="13"/>
  <c r="AY178" i="13"/>
  <c r="AZ178" i="13"/>
  <c r="BA178" i="13"/>
  <c r="H180" i="13"/>
  <c r="I180" i="13"/>
  <c r="J180" i="13"/>
  <c r="K180" i="13"/>
  <c r="L180" i="13"/>
  <c r="M180" i="13"/>
  <c r="N180" i="13"/>
  <c r="O180" i="13"/>
  <c r="Q180" i="13"/>
  <c r="R180" i="13"/>
  <c r="U180" i="13"/>
  <c r="V180" i="13" s="1"/>
  <c r="W180" i="13"/>
  <c r="X180" i="13"/>
  <c r="Y180" i="13"/>
  <c r="Z180" i="13"/>
  <c r="AA180" i="13"/>
  <c r="AB180" i="13"/>
  <c r="AC180" i="13"/>
  <c r="AD180" i="13"/>
  <c r="AE180" i="13"/>
  <c r="AF180" i="13"/>
  <c r="AG180" i="13"/>
  <c r="AH180" i="13"/>
  <c r="AI180" i="13"/>
  <c r="AJ180" i="13"/>
  <c r="AK180" i="13"/>
  <c r="AL180" i="13"/>
  <c r="AM180" i="13"/>
  <c r="AN180" i="13"/>
  <c r="AO180" i="13"/>
  <c r="AP180" i="13"/>
  <c r="AQ180" i="13"/>
  <c r="AR180" i="13"/>
  <c r="AS180" i="13"/>
  <c r="AT180" i="13"/>
  <c r="AU180" i="13"/>
  <c r="AV180" i="13"/>
  <c r="AW180" i="13"/>
  <c r="AX180" i="13"/>
  <c r="AY180" i="13"/>
  <c r="AZ180" i="13"/>
  <c r="BA180" i="13"/>
  <c r="E181" i="13"/>
  <c r="G181" i="13" s="1"/>
  <c r="G183" i="13"/>
  <c r="G179" i="13" s="1"/>
  <c r="E184" i="13"/>
  <c r="I43" i="13"/>
  <c r="J43" i="13" s="1"/>
  <c r="J189" i="13" s="1"/>
  <c r="K43" i="13"/>
  <c r="L43" i="13"/>
  <c r="M43" i="13"/>
  <c r="N43" i="13"/>
  <c r="O43" i="13"/>
  <c r="Q43" i="13"/>
  <c r="R43" i="13"/>
  <c r="S43" i="13"/>
  <c r="S189" i="13" s="1"/>
  <c r="T43" i="13"/>
  <c r="T22" i="13" s="1"/>
  <c r="U43" i="13"/>
  <c r="W43" i="13"/>
  <c r="W22" i="13" s="1"/>
  <c r="X43" i="13"/>
  <c r="X22" i="13" s="1"/>
  <c r="Y43" i="13"/>
  <c r="Y22" i="13" s="1"/>
  <c r="Z43" i="13"/>
  <c r="Z22" i="13" s="1"/>
  <c r="AA43" i="13"/>
  <c r="AA22" i="13" s="1"/>
  <c r="AB43" i="13"/>
  <c r="AB22" i="13" s="1"/>
  <c r="AC43" i="13"/>
  <c r="AC22" i="13" s="1"/>
  <c r="AD43" i="13"/>
  <c r="AD22" i="13" s="1"/>
  <c r="AE43" i="13"/>
  <c r="AE22" i="13" s="1"/>
  <c r="AF43" i="13"/>
  <c r="AF22" i="13" s="1"/>
  <c r="AG43" i="13"/>
  <c r="AG22" i="13" s="1"/>
  <c r="AH43" i="13"/>
  <c r="AH22" i="13" s="1"/>
  <c r="AI43" i="13"/>
  <c r="AI22" i="13" s="1"/>
  <c r="AJ43" i="13"/>
  <c r="AJ22" i="13" s="1"/>
  <c r="AK43" i="13"/>
  <c r="AK22" i="13" s="1"/>
  <c r="AL43" i="13"/>
  <c r="AL22" i="13" s="1"/>
  <c r="AM43" i="13"/>
  <c r="AM22" i="13" s="1"/>
  <c r="AN43" i="13"/>
  <c r="AN22" i="13" s="1"/>
  <c r="AO43" i="13"/>
  <c r="AO22" i="13" s="1"/>
  <c r="AP43" i="13"/>
  <c r="AP22" i="13" s="1"/>
  <c r="AQ43" i="13"/>
  <c r="AQ22" i="13" s="1"/>
  <c r="AR43" i="13"/>
  <c r="AR22" i="13" s="1"/>
  <c r="AS43" i="13"/>
  <c r="AS22" i="13" s="1"/>
  <c r="AT43" i="13"/>
  <c r="AT22" i="13" s="1"/>
  <c r="AU43" i="13"/>
  <c r="AU22" i="13" s="1"/>
  <c r="AV43" i="13"/>
  <c r="AV22" i="13" s="1"/>
  <c r="AW43" i="13"/>
  <c r="AW22" i="13" s="1"/>
  <c r="AX43" i="13"/>
  <c r="AX22" i="13" s="1"/>
  <c r="AY43" i="13"/>
  <c r="AY22" i="13" s="1"/>
  <c r="AZ43" i="13"/>
  <c r="AZ22" i="13" s="1"/>
  <c r="BA43" i="13"/>
  <c r="BA22" i="13" s="1"/>
  <c r="F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V65" i="13" s="1"/>
  <c r="E68" i="13"/>
  <c r="G68" i="13" s="1"/>
  <c r="E63" i="13"/>
  <c r="G63" i="13" s="1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E58" i="13"/>
  <c r="F50" i="13"/>
  <c r="G50" i="13"/>
  <c r="H50" i="13"/>
  <c r="I50" i="13"/>
  <c r="J50" i="13"/>
  <c r="K50" i="13"/>
  <c r="L50" i="13"/>
  <c r="M50" i="13"/>
  <c r="N50" i="13"/>
  <c r="O50" i="13"/>
  <c r="Q50" i="13"/>
  <c r="R50" i="13"/>
  <c r="S50" i="13"/>
  <c r="S196" i="13" s="1"/>
  <c r="T50" i="13"/>
  <c r="U50" i="13"/>
  <c r="V50" i="13" s="1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E50" i="13"/>
  <c r="F188" i="13" l="1"/>
  <c r="G188" i="13" s="1"/>
  <c r="V188" i="13"/>
  <c r="BC188" i="13"/>
  <c r="V153" i="13"/>
  <c r="U14" i="13"/>
  <c r="V14" i="13" s="1"/>
  <c r="BC180" i="13"/>
  <c r="BC178" i="13"/>
  <c r="V60" i="13"/>
  <c r="U22" i="13"/>
  <c r="V22" i="13" s="1"/>
  <c r="V43" i="13"/>
  <c r="V179" i="13"/>
  <c r="BC179" i="13"/>
  <c r="S154" i="13"/>
  <c r="BC166" i="13"/>
  <c r="V166" i="13"/>
  <c r="BC153" i="13"/>
  <c r="BC50" i="13"/>
  <c r="BC154" i="13"/>
  <c r="P180" i="13"/>
  <c r="F43" i="13"/>
  <c r="F13" i="13" s="1"/>
  <c r="P43" i="13"/>
  <c r="P189" i="13" s="1"/>
  <c r="P186" i="13" s="1"/>
  <c r="AZ176" i="13"/>
  <c r="AX176" i="13"/>
  <c r="AV176" i="13"/>
  <c r="AT176" i="13"/>
  <c r="AR176" i="13"/>
  <c r="AP176" i="13"/>
  <c r="AN176" i="13"/>
  <c r="AL176" i="13"/>
  <c r="AJ176" i="13"/>
  <c r="AH176" i="13"/>
  <c r="AF176" i="13"/>
  <c r="AD176" i="13"/>
  <c r="AB176" i="13"/>
  <c r="Z176" i="13"/>
  <c r="X176" i="13"/>
  <c r="T176" i="13"/>
  <c r="R14" i="13"/>
  <c r="R176" i="13"/>
  <c r="S176" i="13" s="1"/>
  <c r="K14" i="13"/>
  <c r="K176" i="13"/>
  <c r="P50" i="13"/>
  <c r="BA176" i="13"/>
  <c r="AW176" i="13"/>
  <c r="AU176" i="13"/>
  <c r="AS176" i="13"/>
  <c r="AQ176" i="13"/>
  <c r="AO176" i="13"/>
  <c r="AM176" i="13"/>
  <c r="AK176" i="13"/>
  <c r="AI176" i="13"/>
  <c r="AG176" i="13"/>
  <c r="AE176" i="13"/>
  <c r="AC176" i="13"/>
  <c r="AA176" i="13"/>
  <c r="Y176" i="13"/>
  <c r="W176" i="13"/>
  <c r="U176" i="13"/>
  <c r="S14" i="13"/>
  <c r="Q14" i="13"/>
  <c r="Q176" i="13"/>
  <c r="N14" i="13"/>
  <c r="N176" i="13"/>
  <c r="L14" i="13"/>
  <c r="L176" i="13"/>
  <c r="P160" i="13"/>
  <c r="O14" i="13"/>
  <c r="P153" i="13"/>
  <c r="P176" i="13" s="1"/>
  <c r="P166" i="13"/>
  <c r="P154" i="13"/>
  <c r="E43" i="13"/>
  <c r="E13" i="13" s="1"/>
  <c r="AR189" i="13"/>
  <c r="AR186" i="13" s="1"/>
  <c r="AJ189" i="13"/>
  <c r="AJ186" i="13" s="1"/>
  <c r="AB189" i="13"/>
  <c r="AB186" i="13" s="1"/>
  <c r="AZ189" i="13"/>
  <c r="AZ186" i="13" s="1"/>
  <c r="AV189" i="13"/>
  <c r="AV186" i="13" s="1"/>
  <c r="AN189" i="13"/>
  <c r="AF189" i="13"/>
  <c r="AF186" i="13" s="1"/>
  <c r="X189" i="13"/>
  <c r="X186" i="13" s="1"/>
  <c r="L189" i="13"/>
  <c r="L186" i="13" s="1"/>
  <c r="AY189" i="13"/>
  <c r="AY186" i="13" s="1"/>
  <c r="AU189" i="13"/>
  <c r="AU186" i="13" s="1"/>
  <c r="AQ189" i="13"/>
  <c r="AQ186" i="13" s="1"/>
  <c r="AM189" i="13"/>
  <c r="AM186" i="13" s="1"/>
  <c r="AI189" i="13"/>
  <c r="AI186" i="13" s="1"/>
  <c r="AE189" i="13"/>
  <c r="AE186" i="13" s="1"/>
  <c r="AA189" i="13"/>
  <c r="AA186" i="13" s="1"/>
  <c r="W189" i="13"/>
  <c r="W186" i="13" s="1"/>
  <c r="O189" i="13"/>
  <c r="O186" i="13" s="1"/>
  <c r="K189" i="13"/>
  <c r="K186" i="13" s="1"/>
  <c r="AX189" i="13"/>
  <c r="AX186" i="13" s="1"/>
  <c r="AP189" i="13"/>
  <c r="AP186" i="13" s="1"/>
  <c r="AL189" i="13"/>
  <c r="AL186" i="13" s="1"/>
  <c r="AH189" i="13"/>
  <c r="AH186" i="13" s="1"/>
  <c r="AD189" i="13"/>
  <c r="AD186" i="13" s="1"/>
  <c r="Z189" i="13"/>
  <c r="Z186" i="13" s="1"/>
  <c r="R189" i="13"/>
  <c r="R186" i="13" s="1"/>
  <c r="N189" i="13"/>
  <c r="N186" i="13" s="1"/>
  <c r="BA189" i="13"/>
  <c r="BA186" i="13" s="1"/>
  <c r="AW189" i="13"/>
  <c r="AW186" i="13" s="1"/>
  <c r="AS189" i="13"/>
  <c r="AS186" i="13" s="1"/>
  <c r="AO189" i="13"/>
  <c r="AO186" i="13" s="1"/>
  <c r="AK189" i="13"/>
  <c r="AK186" i="13" s="1"/>
  <c r="AG189" i="13"/>
  <c r="AG186" i="13" s="1"/>
  <c r="AC189" i="13"/>
  <c r="AC186" i="13" s="1"/>
  <c r="Y189" i="13"/>
  <c r="Y186" i="13" s="1"/>
  <c r="U189" i="13"/>
  <c r="Q189" i="13"/>
  <c r="Q186" i="13" s="1"/>
  <c r="M189" i="13"/>
  <c r="M186" i="13" s="1"/>
  <c r="I189" i="13"/>
  <c r="I186" i="13" s="1"/>
  <c r="H14" i="13"/>
  <c r="BC14" i="13" s="1"/>
  <c r="H176" i="13"/>
  <c r="BA177" i="13"/>
  <c r="AY177" i="13"/>
  <c r="AW177" i="13"/>
  <c r="AU177" i="13"/>
  <c r="AS177" i="13"/>
  <c r="AQ177" i="13"/>
  <c r="AO177" i="13"/>
  <c r="AM177" i="13"/>
  <c r="AK177" i="13"/>
  <c r="AI177" i="13"/>
  <c r="AG177" i="13"/>
  <c r="AE177" i="13"/>
  <c r="AC177" i="13"/>
  <c r="AA177" i="13"/>
  <c r="Y177" i="13"/>
  <c r="W177" i="13"/>
  <c r="U177" i="13"/>
  <c r="S177" i="13"/>
  <c r="Q177" i="13"/>
  <c r="O177" i="13"/>
  <c r="M177" i="13"/>
  <c r="K177" i="13"/>
  <c r="I177" i="13"/>
  <c r="F177" i="13"/>
  <c r="AN186" i="13"/>
  <c r="J186" i="13"/>
  <c r="H186" i="13"/>
  <c r="AZ177" i="13"/>
  <c r="AX177" i="13"/>
  <c r="AV177" i="13"/>
  <c r="AT177" i="13"/>
  <c r="AR177" i="13"/>
  <c r="AP177" i="13"/>
  <c r="AN177" i="13"/>
  <c r="AL177" i="13"/>
  <c r="AJ177" i="13"/>
  <c r="AH177" i="13"/>
  <c r="AF177" i="13"/>
  <c r="AD177" i="13"/>
  <c r="AB177" i="13"/>
  <c r="Z177" i="13"/>
  <c r="X177" i="13"/>
  <c r="T177" i="13"/>
  <c r="R177" i="13"/>
  <c r="L177" i="13"/>
  <c r="J177" i="13"/>
  <c r="H177" i="13"/>
  <c r="BC177" i="13" s="1"/>
  <c r="E178" i="13"/>
  <c r="G182" i="13"/>
  <c r="G178" i="13" s="1"/>
  <c r="G177" i="13" s="1"/>
  <c r="E55" i="13"/>
  <c r="G55" i="13" s="1"/>
  <c r="G58" i="13"/>
  <c r="E60" i="13"/>
  <c r="G60" i="13" s="1"/>
  <c r="E38" i="13"/>
  <c r="G38" i="13" s="1"/>
  <c r="E149" i="13"/>
  <c r="G149" i="13" s="1"/>
  <c r="E180" i="13"/>
  <c r="G180" i="13" s="1"/>
  <c r="AT189" i="13"/>
  <c r="AT186" i="13" s="1"/>
  <c r="T189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 s="1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E70" i="13"/>
  <c r="U186" i="13" l="1"/>
  <c r="V189" i="13"/>
  <c r="V176" i="13"/>
  <c r="V177" i="13"/>
  <c r="BC176" i="13"/>
  <c r="BC70" i="13"/>
  <c r="P14" i="13"/>
  <c r="E22" i="13"/>
  <c r="BC189" i="13"/>
  <c r="T186" i="13"/>
  <c r="BC186" i="13" s="1"/>
  <c r="E177" i="13"/>
  <c r="E189" i="13"/>
  <c r="E186" i="13" s="1"/>
  <c r="V186" i="13" l="1"/>
  <c r="BC205" i="13"/>
  <c r="BC206" i="13"/>
  <c r="BC207" i="13"/>
  <c r="BB208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I152" i="13"/>
  <c r="I13" i="13" s="1"/>
  <c r="J152" i="13"/>
  <c r="K152" i="13"/>
  <c r="L152" i="13"/>
  <c r="L13" i="13" s="1"/>
  <c r="M152" i="13"/>
  <c r="M13" i="13" s="1"/>
  <c r="N152" i="13"/>
  <c r="N13" i="13" s="1"/>
  <c r="O152" i="13"/>
  <c r="Q152" i="13"/>
  <c r="Q13" i="13" s="1"/>
  <c r="R152" i="13"/>
  <c r="R13" i="13" s="1"/>
  <c r="S152" i="13"/>
  <c r="S13" i="13" s="1"/>
  <c r="T13" i="13"/>
  <c r="T10" i="13" s="1"/>
  <c r="U13" i="13"/>
  <c r="V13" i="13" s="1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AO146" i="13"/>
  <c r="AO17" i="13" s="1"/>
  <c r="F146" i="13"/>
  <c r="F17" i="13" s="1"/>
  <c r="F15" i="13" s="1"/>
  <c r="G146" i="13"/>
  <c r="G17" i="13" s="1"/>
  <c r="G15" i="13" s="1"/>
  <c r="K146" i="13"/>
  <c r="L146" i="13"/>
  <c r="L17" i="13" s="1"/>
  <c r="L15" i="13" s="1"/>
  <c r="M146" i="13"/>
  <c r="M17" i="13" s="1"/>
  <c r="M15" i="13" s="1"/>
  <c r="N146" i="13"/>
  <c r="N17" i="13" s="1"/>
  <c r="N15" i="13" s="1"/>
  <c r="O146" i="13"/>
  <c r="O17" i="13" s="1"/>
  <c r="P146" i="13"/>
  <c r="Q146" i="13"/>
  <c r="R146" i="13"/>
  <c r="S146" i="13"/>
  <c r="T146" i="13"/>
  <c r="U146" i="13"/>
  <c r="W146" i="13"/>
  <c r="X146" i="13"/>
  <c r="Y146" i="13"/>
  <c r="Z146" i="13"/>
  <c r="AA146" i="13"/>
  <c r="AB146" i="13"/>
  <c r="AC146" i="13"/>
  <c r="AD146" i="13"/>
  <c r="AE146" i="13"/>
  <c r="AF146" i="13"/>
  <c r="AG146" i="13"/>
  <c r="AH146" i="13"/>
  <c r="AI146" i="13"/>
  <c r="AJ146" i="13"/>
  <c r="AK146" i="13"/>
  <c r="AL146" i="13"/>
  <c r="AM146" i="13"/>
  <c r="AN146" i="13"/>
  <c r="AP146" i="13"/>
  <c r="AQ146" i="13"/>
  <c r="AR146" i="13"/>
  <c r="AS146" i="13"/>
  <c r="AT146" i="13"/>
  <c r="AU146" i="13"/>
  <c r="AV146" i="13"/>
  <c r="AW146" i="13"/>
  <c r="AX146" i="13"/>
  <c r="AY146" i="13"/>
  <c r="AZ146" i="13"/>
  <c r="BA146" i="13"/>
  <c r="F196" i="13"/>
  <c r="H196" i="13"/>
  <c r="I196" i="13"/>
  <c r="K196" i="13"/>
  <c r="L196" i="13"/>
  <c r="M196" i="13"/>
  <c r="N196" i="13"/>
  <c r="O196" i="13"/>
  <c r="Q196" i="13"/>
  <c r="R196" i="13"/>
  <c r="T196" i="13"/>
  <c r="U196" i="13"/>
  <c r="W196" i="13"/>
  <c r="X196" i="13"/>
  <c r="Y196" i="13"/>
  <c r="Z196" i="13"/>
  <c r="AA196" i="13"/>
  <c r="AB196" i="13"/>
  <c r="AC196" i="13"/>
  <c r="AD196" i="13"/>
  <c r="AE196" i="13"/>
  <c r="AF196" i="13"/>
  <c r="AG196" i="13"/>
  <c r="AH196" i="13"/>
  <c r="AI196" i="13"/>
  <c r="AJ196" i="13"/>
  <c r="AK196" i="13"/>
  <c r="AL196" i="13"/>
  <c r="AM196" i="13"/>
  <c r="AN196" i="13"/>
  <c r="AO196" i="13"/>
  <c r="AP196" i="13"/>
  <c r="AQ196" i="13"/>
  <c r="AR196" i="13"/>
  <c r="AS196" i="13"/>
  <c r="AT196" i="13"/>
  <c r="AU196" i="13"/>
  <c r="AV196" i="13"/>
  <c r="AW196" i="13"/>
  <c r="AX196" i="13"/>
  <c r="AY196" i="13"/>
  <c r="AZ196" i="13"/>
  <c r="BA196" i="13"/>
  <c r="L201" i="13"/>
  <c r="O201" i="13"/>
  <c r="Q201" i="13"/>
  <c r="R201" i="13"/>
  <c r="T201" i="13"/>
  <c r="U201" i="13"/>
  <c r="W201" i="13"/>
  <c r="Y201" i="13"/>
  <c r="Z201" i="13"/>
  <c r="AA201" i="13"/>
  <c r="AB201" i="13"/>
  <c r="AC201" i="13"/>
  <c r="AD201" i="13"/>
  <c r="AE201" i="13"/>
  <c r="AF201" i="13"/>
  <c r="AG201" i="13"/>
  <c r="AH201" i="13"/>
  <c r="AI201" i="13"/>
  <c r="AJ201" i="13"/>
  <c r="AK201" i="13"/>
  <c r="AL201" i="13"/>
  <c r="AM201" i="13"/>
  <c r="AN201" i="13"/>
  <c r="AO201" i="13"/>
  <c r="AP201" i="13"/>
  <c r="AQ201" i="13"/>
  <c r="AR201" i="13"/>
  <c r="AS201" i="13"/>
  <c r="AT201" i="13"/>
  <c r="AU201" i="13"/>
  <c r="AV201" i="13"/>
  <c r="AW201" i="13"/>
  <c r="AX201" i="13"/>
  <c r="AY201" i="13"/>
  <c r="AZ201" i="13"/>
  <c r="BC92" i="13"/>
  <c r="BC93" i="13"/>
  <c r="BC94" i="13"/>
  <c r="BC95" i="13"/>
  <c r="BC148" i="13"/>
  <c r="BC192" i="13"/>
  <c r="BC193" i="13"/>
  <c r="BC195" i="13"/>
  <c r="BC197" i="13"/>
  <c r="BC198" i="13"/>
  <c r="BC199" i="13"/>
  <c r="BC200" i="13"/>
  <c r="BC202" i="13"/>
  <c r="BC203" i="13"/>
  <c r="I55" i="13"/>
  <c r="J55" i="13"/>
  <c r="K55" i="13"/>
  <c r="L55" i="13"/>
  <c r="M55" i="13"/>
  <c r="N55" i="13"/>
  <c r="O55" i="13"/>
  <c r="Q55" i="13"/>
  <c r="R55" i="13"/>
  <c r="S55" i="13"/>
  <c r="S201" i="13" s="1"/>
  <c r="T55" i="13"/>
  <c r="U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I45" i="13"/>
  <c r="K45" i="13"/>
  <c r="L45" i="13"/>
  <c r="M45" i="13"/>
  <c r="N45" i="13"/>
  <c r="O45" i="13"/>
  <c r="Q45" i="13"/>
  <c r="R45" i="13"/>
  <c r="S45" i="13"/>
  <c r="S191" i="13" s="1"/>
  <c r="T45" i="13"/>
  <c r="U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E195" i="13"/>
  <c r="G195" i="13" s="1"/>
  <c r="E155" i="13"/>
  <c r="G155" i="13" s="1"/>
  <c r="E156" i="13"/>
  <c r="G156" i="13" s="1"/>
  <c r="E161" i="13"/>
  <c r="G161" i="13" s="1"/>
  <c r="E162" i="13"/>
  <c r="G162" i="13" s="1"/>
  <c r="E167" i="13"/>
  <c r="G167" i="13" s="1"/>
  <c r="E168" i="13"/>
  <c r="G168" i="13" s="1"/>
  <c r="I22" i="13"/>
  <c r="K22" i="13"/>
  <c r="M22" i="13"/>
  <c r="O22" i="13"/>
  <c r="Q22" i="13"/>
  <c r="S22" i="13"/>
  <c r="H44" i="13"/>
  <c r="BC44" i="13" s="1"/>
  <c r="H42" i="13"/>
  <c r="F42" i="13"/>
  <c r="F12" i="13" s="1"/>
  <c r="I42" i="13"/>
  <c r="K42" i="13"/>
  <c r="L42" i="13"/>
  <c r="M42" i="13"/>
  <c r="N42" i="13"/>
  <c r="O42" i="13"/>
  <c r="P42" i="13" s="1"/>
  <c r="Q42" i="13"/>
  <c r="R42" i="13"/>
  <c r="S42" i="13"/>
  <c r="S188" i="13" s="1"/>
  <c r="U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Z40" i="13"/>
  <c r="Z75" i="13" s="1"/>
  <c r="H45" i="13"/>
  <c r="AT12" i="13" l="1"/>
  <c r="AT10" i="13" s="1"/>
  <c r="AT21" i="13"/>
  <c r="AL12" i="13"/>
  <c r="AL10" i="13" s="1"/>
  <c r="AL21" i="13"/>
  <c r="AD12" i="13"/>
  <c r="AD10" i="13" s="1"/>
  <c r="AD21" i="13"/>
  <c r="V42" i="13"/>
  <c r="U12" i="13"/>
  <c r="U21" i="13"/>
  <c r="V21" i="13" s="1"/>
  <c r="AZ21" i="13"/>
  <c r="AZ12" i="13"/>
  <c r="AV12" i="13"/>
  <c r="AV10" i="13" s="1"/>
  <c r="AV21" i="13"/>
  <c r="AR21" i="13"/>
  <c r="AR12" i="13"/>
  <c r="AR10" i="13" s="1"/>
  <c r="AN21" i="13"/>
  <c r="AN12" i="13"/>
  <c r="AN10" i="13" s="1"/>
  <c r="AJ12" i="13"/>
  <c r="AJ10" i="13" s="1"/>
  <c r="AJ21" i="13"/>
  <c r="AF21" i="13"/>
  <c r="AF12" i="13"/>
  <c r="AF10" i="13" s="1"/>
  <c r="AB21" i="13"/>
  <c r="AB12" i="13"/>
  <c r="AB10" i="13" s="1"/>
  <c r="X21" i="13"/>
  <c r="X12" i="13"/>
  <c r="X10" i="13" s="1"/>
  <c r="AX15" i="13"/>
  <c r="AX17" i="13"/>
  <c r="AT15" i="13"/>
  <c r="AT17" i="13"/>
  <c r="AP15" i="13"/>
  <c r="AP17" i="13"/>
  <c r="AK15" i="13"/>
  <c r="AK17" i="13"/>
  <c r="AG15" i="13"/>
  <c r="AG17" i="13"/>
  <c r="AC15" i="13"/>
  <c r="AC17" i="13"/>
  <c r="Y15" i="13"/>
  <c r="Y17" i="13"/>
  <c r="T15" i="13"/>
  <c r="T17" i="13"/>
  <c r="BC45" i="13"/>
  <c r="AY21" i="13"/>
  <c r="AY12" i="13"/>
  <c r="AY10" i="13" s="1"/>
  <c r="AU21" i="13"/>
  <c r="AU12" i="13"/>
  <c r="AU10" i="13" s="1"/>
  <c r="AQ12" i="13"/>
  <c r="AQ10" i="13" s="1"/>
  <c r="AQ21" i="13"/>
  <c r="AM12" i="13"/>
  <c r="AM10" i="13" s="1"/>
  <c r="AM21" i="13"/>
  <c r="AI12" i="13"/>
  <c r="AI10" i="13" s="1"/>
  <c r="AI21" i="13"/>
  <c r="AE12" i="13"/>
  <c r="AE10" i="13" s="1"/>
  <c r="AE21" i="13"/>
  <c r="AA12" i="13"/>
  <c r="AA10" i="13" s="1"/>
  <c r="AA21" i="13"/>
  <c r="W12" i="13"/>
  <c r="W10" i="13" s="1"/>
  <c r="W21" i="13"/>
  <c r="V55" i="13"/>
  <c r="BA15" i="13"/>
  <c r="BA17" i="13"/>
  <c r="AW15" i="13"/>
  <c r="AW17" i="13"/>
  <c r="AS15" i="13"/>
  <c r="AS17" i="13"/>
  <c r="AN15" i="13"/>
  <c r="AN17" i="13"/>
  <c r="AJ15" i="13"/>
  <c r="AJ17" i="13"/>
  <c r="AF15" i="13"/>
  <c r="AF17" i="13"/>
  <c r="AB15" i="13"/>
  <c r="AB17" i="13"/>
  <c r="X15" i="13"/>
  <c r="X17" i="13"/>
  <c r="S15" i="13"/>
  <c r="S17" i="13"/>
  <c r="BC152" i="13"/>
  <c r="AX12" i="13"/>
  <c r="AX10" i="13" s="1"/>
  <c r="AX21" i="13"/>
  <c r="AP21" i="13"/>
  <c r="AP12" i="13"/>
  <c r="AP10" i="13" s="1"/>
  <c r="AH21" i="13"/>
  <c r="AH12" i="13"/>
  <c r="AH10" i="13" s="1"/>
  <c r="Z12" i="13"/>
  <c r="Z10" i="13" s="1"/>
  <c r="Z21" i="13"/>
  <c r="AZ17" i="13"/>
  <c r="AZ15" i="13" s="1"/>
  <c r="AV17" i="13"/>
  <c r="AV15" i="13" s="1"/>
  <c r="AR17" i="13"/>
  <c r="AR15" i="13" s="1"/>
  <c r="AM17" i="13"/>
  <c r="AM15" i="13" s="1"/>
  <c r="AI17" i="13"/>
  <c r="AI15" i="13" s="1"/>
  <c r="AE17" i="13"/>
  <c r="AE15" i="13" s="1"/>
  <c r="AA17" i="13"/>
  <c r="AA15" i="13" s="1"/>
  <c r="W17" i="13"/>
  <c r="W15" i="13" s="1"/>
  <c r="R17" i="13"/>
  <c r="R15" i="13" s="1"/>
  <c r="BA21" i="13"/>
  <c r="BA12" i="13"/>
  <c r="AW21" i="13"/>
  <c r="AW12" i="13"/>
  <c r="AW10" i="13" s="1"/>
  <c r="AS21" i="13"/>
  <c r="AS12" i="13"/>
  <c r="AS10" i="13" s="1"/>
  <c r="AO21" i="13"/>
  <c r="AO12" i="13"/>
  <c r="AO10" i="13" s="1"/>
  <c r="AK21" i="13"/>
  <c r="AK12" i="13"/>
  <c r="AK10" i="13" s="1"/>
  <c r="AG21" i="13"/>
  <c r="AG12" i="13"/>
  <c r="AG10" i="13" s="1"/>
  <c r="AC21" i="13"/>
  <c r="AC12" i="13"/>
  <c r="AC10" i="13" s="1"/>
  <c r="Y21" i="13"/>
  <c r="Y12" i="13"/>
  <c r="Y10" i="13" s="1"/>
  <c r="V45" i="13"/>
  <c r="AY15" i="13"/>
  <c r="AY17" i="13"/>
  <c r="AU15" i="13"/>
  <c r="AU17" i="13"/>
  <c r="AQ15" i="13"/>
  <c r="AQ17" i="13"/>
  <c r="AL15" i="13"/>
  <c r="AL17" i="13"/>
  <c r="AH15" i="13"/>
  <c r="AH17" i="13"/>
  <c r="AD15" i="13"/>
  <c r="AD17" i="13"/>
  <c r="Z15" i="13"/>
  <c r="Z17" i="13"/>
  <c r="V146" i="13"/>
  <c r="U17" i="13"/>
  <c r="V17" i="13" s="1"/>
  <c r="V196" i="13"/>
  <c r="V201" i="13"/>
  <c r="E42" i="13"/>
  <c r="BC42" i="13"/>
  <c r="K13" i="13"/>
  <c r="BC13" i="13" s="1"/>
  <c r="P55" i="13"/>
  <c r="O13" i="13"/>
  <c r="P13" i="13" s="1"/>
  <c r="P152" i="13"/>
  <c r="P175" i="13" s="1"/>
  <c r="F21" i="13"/>
  <c r="P45" i="13"/>
  <c r="P196" i="13"/>
  <c r="O15" i="13"/>
  <c r="P15" i="13" s="1"/>
  <c r="P17" i="13"/>
  <c r="Q17" i="13"/>
  <c r="Q15" i="13" s="1"/>
  <c r="I17" i="13"/>
  <c r="I15" i="13" s="1"/>
  <c r="I143" i="13"/>
  <c r="J42" i="13"/>
  <c r="J21" i="13" s="1"/>
  <c r="J44" i="13"/>
  <c r="K17" i="13"/>
  <c r="K15" i="13" s="1"/>
  <c r="J196" i="13"/>
  <c r="J45" i="13"/>
  <c r="BA175" i="13"/>
  <c r="I175" i="13"/>
  <c r="J175" i="13"/>
  <c r="J13" i="13"/>
  <c r="AW175" i="13"/>
  <c r="AS175" i="13"/>
  <c r="AK175" i="13"/>
  <c r="AG175" i="13"/>
  <c r="AC175" i="13"/>
  <c r="Y175" i="13"/>
  <c r="U175" i="13"/>
  <c r="M175" i="13"/>
  <c r="AZ175" i="13"/>
  <c r="AV175" i="13"/>
  <c r="AR175" i="13"/>
  <c r="AN175" i="13"/>
  <c r="AF175" i="13"/>
  <c r="AB175" i="13"/>
  <c r="X175" i="13"/>
  <c r="L175" i="13"/>
  <c r="AU175" i="13"/>
  <c r="AQ175" i="13"/>
  <c r="AM175" i="13"/>
  <c r="AI175" i="13"/>
  <c r="AA175" i="13"/>
  <c r="O175" i="13"/>
  <c r="AX175" i="13"/>
  <c r="AP175" i="13"/>
  <c r="AL175" i="13"/>
  <c r="AH175" i="13"/>
  <c r="AD175" i="13"/>
  <c r="R175" i="13"/>
  <c r="S175" i="13" s="1"/>
  <c r="U40" i="13"/>
  <c r="AR40" i="13"/>
  <c r="AR75" i="13" s="1"/>
  <c r="AE40" i="13"/>
  <c r="AE75" i="13" s="1"/>
  <c r="BC196" i="13"/>
  <c r="AZ40" i="13"/>
  <c r="AZ75" i="13" s="1"/>
  <c r="S40" i="13"/>
  <c r="AN40" i="13"/>
  <c r="AN75" i="13" s="1"/>
  <c r="Y40" i="13"/>
  <c r="Y75" i="13" s="1"/>
  <c r="AS40" i="13"/>
  <c r="AS75" i="13" s="1"/>
  <c r="AJ40" i="13"/>
  <c r="AJ75" i="13" s="1"/>
  <c r="X40" i="13"/>
  <c r="X75" i="13" s="1"/>
  <c r="I40" i="13"/>
  <c r="AO40" i="13"/>
  <c r="AO75" i="13" s="1"/>
  <c r="AT40" i="13"/>
  <c r="AT75" i="13" s="1"/>
  <c r="O40" i="13"/>
  <c r="M40" i="13"/>
  <c r="M75" i="13" s="1"/>
  <c r="AL40" i="13"/>
  <c r="AL75" i="13" s="1"/>
  <c r="AG40" i="13"/>
  <c r="AG75" i="13" s="1"/>
  <c r="AC40" i="13"/>
  <c r="AC75" i="13" s="1"/>
  <c r="Q40" i="13"/>
  <c r="Q75" i="13" s="1"/>
  <c r="BA40" i="13"/>
  <c r="BA75" i="13" s="1"/>
  <c r="AV40" i="13"/>
  <c r="AV75" i="13" s="1"/>
  <c r="AP40" i="13"/>
  <c r="AP75" i="13" s="1"/>
  <c r="AK40" i="13"/>
  <c r="AK75" i="13" s="1"/>
  <c r="AF40" i="13"/>
  <c r="AF75" i="13" s="1"/>
  <c r="AB40" i="13"/>
  <c r="AB75" i="13" s="1"/>
  <c r="K40" i="13"/>
  <c r="K75" i="13" s="1"/>
  <c r="E17" i="13"/>
  <c r="AX40" i="13"/>
  <c r="AX75" i="13" s="1"/>
  <c r="AH40" i="13"/>
  <c r="AH75" i="13" s="1"/>
  <c r="AD40" i="13"/>
  <c r="AD75" i="13" s="1"/>
  <c r="AW40" i="13"/>
  <c r="AW75" i="13" s="1"/>
  <c r="L40" i="13"/>
  <c r="L75" i="13" s="1"/>
  <c r="BC194" i="13"/>
  <c r="AY40" i="13"/>
  <c r="AY75" i="13" s="1"/>
  <c r="AU40" i="13"/>
  <c r="AU75" i="13" s="1"/>
  <c r="AQ40" i="13"/>
  <c r="AQ75" i="13" s="1"/>
  <c r="AM40" i="13"/>
  <c r="AM75" i="13" s="1"/>
  <c r="AI40" i="13"/>
  <c r="AI75" i="13" s="1"/>
  <c r="AA40" i="13"/>
  <c r="AA75" i="13" s="1"/>
  <c r="W40" i="13"/>
  <c r="W75" i="13" s="1"/>
  <c r="R40" i="13"/>
  <c r="R75" i="13" s="1"/>
  <c r="N40" i="13"/>
  <c r="N75" i="13" s="1"/>
  <c r="E44" i="13"/>
  <c r="BC191" i="13"/>
  <c r="AZ149" i="13"/>
  <c r="AZ172" i="13" s="1"/>
  <c r="AX149" i="13"/>
  <c r="AX172" i="13" s="1"/>
  <c r="AV149" i="13"/>
  <c r="AV172" i="13" s="1"/>
  <c r="AT149" i="13"/>
  <c r="AT172" i="13" s="1"/>
  <c r="AR149" i="13"/>
  <c r="AR172" i="13" s="1"/>
  <c r="AP149" i="13"/>
  <c r="AP172" i="13" s="1"/>
  <c r="AN149" i="13"/>
  <c r="AN172" i="13" s="1"/>
  <c r="AL149" i="13"/>
  <c r="AL172" i="13" s="1"/>
  <c r="AJ149" i="13"/>
  <c r="AJ172" i="13" s="1"/>
  <c r="AH149" i="13"/>
  <c r="AH172" i="13" s="1"/>
  <c r="AF149" i="13"/>
  <c r="AF172" i="13" s="1"/>
  <c r="AD149" i="13"/>
  <c r="AD172" i="13" s="1"/>
  <c r="AB149" i="13"/>
  <c r="AB172" i="13" s="1"/>
  <c r="Z149" i="13"/>
  <c r="Z172" i="13" s="1"/>
  <c r="X149" i="13"/>
  <c r="X172" i="13" s="1"/>
  <c r="T149" i="13"/>
  <c r="T172" i="13" s="1"/>
  <c r="R149" i="13"/>
  <c r="R172" i="13" s="1"/>
  <c r="S172" i="13" s="1"/>
  <c r="L149" i="13"/>
  <c r="L172" i="13" s="1"/>
  <c r="J149" i="13"/>
  <c r="J172" i="13" s="1"/>
  <c r="BA149" i="13"/>
  <c r="BA172" i="13" s="1"/>
  <c r="AY149" i="13"/>
  <c r="AY172" i="13" s="1"/>
  <c r="AW149" i="13"/>
  <c r="AW172" i="13" s="1"/>
  <c r="AU149" i="13"/>
  <c r="AU172" i="13" s="1"/>
  <c r="AS149" i="13"/>
  <c r="AS172" i="13" s="1"/>
  <c r="AQ149" i="13"/>
  <c r="AQ172" i="13" s="1"/>
  <c r="AO149" i="13"/>
  <c r="AO172" i="13" s="1"/>
  <c r="AM149" i="13"/>
  <c r="AM172" i="13" s="1"/>
  <c r="AK149" i="13"/>
  <c r="AK172" i="13" s="1"/>
  <c r="AI149" i="13"/>
  <c r="AI172" i="13" s="1"/>
  <c r="AG149" i="13"/>
  <c r="AG172" i="13" s="1"/>
  <c r="AE149" i="13"/>
  <c r="AE172" i="13" s="1"/>
  <c r="AC149" i="13"/>
  <c r="AC172" i="13" s="1"/>
  <c r="AA149" i="13"/>
  <c r="AA172" i="13" s="1"/>
  <c r="Y149" i="13"/>
  <c r="Y172" i="13" s="1"/>
  <c r="W149" i="13"/>
  <c r="W172" i="13" s="1"/>
  <c r="U149" i="13"/>
  <c r="S149" i="13"/>
  <c r="Q149" i="13"/>
  <c r="Q172" i="13" s="1"/>
  <c r="O149" i="13"/>
  <c r="M149" i="13"/>
  <c r="M172" i="13" s="1"/>
  <c r="K149" i="13"/>
  <c r="K172" i="13" s="1"/>
  <c r="I149" i="13"/>
  <c r="I172" i="13" s="1"/>
  <c r="N149" i="13"/>
  <c r="N172" i="13" s="1"/>
  <c r="AZ208" i="13"/>
  <c r="AX208" i="13"/>
  <c r="AV208" i="13"/>
  <c r="AT208" i="13"/>
  <c r="AR208" i="13"/>
  <c r="AP208" i="13"/>
  <c r="AN208" i="13"/>
  <c r="AL208" i="13"/>
  <c r="AJ208" i="13"/>
  <c r="AH208" i="13"/>
  <c r="AF208" i="13"/>
  <c r="AD208" i="13"/>
  <c r="AB208" i="13"/>
  <c r="Z208" i="13"/>
  <c r="X208" i="13"/>
  <c r="AZ78" i="13"/>
  <c r="AZ83" i="13" s="1"/>
  <c r="AX78" i="13"/>
  <c r="AX83" i="13" s="1"/>
  <c r="AV78" i="13"/>
  <c r="AV83" i="13" s="1"/>
  <c r="AT78" i="13"/>
  <c r="AT83" i="13" s="1"/>
  <c r="AR78" i="13"/>
  <c r="AR83" i="13" s="1"/>
  <c r="AP78" i="13"/>
  <c r="AP83" i="13" s="1"/>
  <c r="AN78" i="13"/>
  <c r="AN83" i="13" s="1"/>
  <c r="AL78" i="13"/>
  <c r="AL83" i="13" s="1"/>
  <c r="AJ78" i="13"/>
  <c r="AJ83" i="13" s="1"/>
  <c r="AH78" i="13"/>
  <c r="AH83" i="13" s="1"/>
  <c r="AF78" i="13"/>
  <c r="AF83" i="13" s="1"/>
  <c r="AD78" i="13"/>
  <c r="AD83" i="13" s="1"/>
  <c r="AB78" i="13"/>
  <c r="AB83" i="13" s="1"/>
  <c r="Z78" i="13"/>
  <c r="Z83" i="13" s="1"/>
  <c r="X78" i="13"/>
  <c r="X83" i="13" s="1"/>
  <c r="T78" i="13"/>
  <c r="T83" i="13" s="1"/>
  <c r="R78" i="13"/>
  <c r="R83" i="13" s="1"/>
  <c r="N78" i="13"/>
  <c r="N83" i="13" s="1"/>
  <c r="L78" i="13"/>
  <c r="L83" i="13" s="1"/>
  <c r="R22" i="13"/>
  <c r="N22" i="13"/>
  <c r="P22" i="13" s="1"/>
  <c r="L22" i="13"/>
  <c r="J22" i="13"/>
  <c r="H22" i="13"/>
  <c r="BC22" i="13" s="1"/>
  <c r="BA208" i="13"/>
  <c r="AY208" i="13"/>
  <c r="AW208" i="13"/>
  <c r="AU208" i="13"/>
  <c r="AS208" i="13"/>
  <c r="AQ208" i="13"/>
  <c r="AO208" i="13"/>
  <c r="AM208" i="13"/>
  <c r="AK208" i="13"/>
  <c r="AI208" i="13"/>
  <c r="AG208" i="13"/>
  <c r="AE208" i="13"/>
  <c r="AC208" i="13"/>
  <c r="AA208" i="13"/>
  <c r="Y208" i="13"/>
  <c r="W208" i="13"/>
  <c r="U208" i="13"/>
  <c r="Q208" i="13"/>
  <c r="O208" i="13"/>
  <c r="R208" i="13"/>
  <c r="L208" i="13"/>
  <c r="BA78" i="13"/>
  <c r="BA83" i="13" s="1"/>
  <c r="AY78" i="13"/>
  <c r="AY83" i="13" s="1"/>
  <c r="AW78" i="13"/>
  <c r="AW83" i="13" s="1"/>
  <c r="AU78" i="13"/>
  <c r="AU83" i="13" s="1"/>
  <c r="AS78" i="13"/>
  <c r="AS83" i="13" s="1"/>
  <c r="AQ78" i="13"/>
  <c r="AQ83" i="13" s="1"/>
  <c r="AO78" i="13"/>
  <c r="AO83" i="13" s="1"/>
  <c r="AM78" i="13"/>
  <c r="AM83" i="13" s="1"/>
  <c r="AK78" i="13"/>
  <c r="AK83" i="13" s="1"/>
  <c r="AI78" i="13"/>
  <c r="AI83" i="13" s="1"/>
  <c r="AG78" i="13"/>
  <c r="AG83" i="13" s="1"/>
  <c r="AE78" i="13"/>
  <c r="AE83" i="13" s="1"/>
  <c r="AC78" i="13"/>
  <c r="AC83" i="13" s="1"/>
  <c r="AA78" i="13"/>
  <c r="AA83" i="13" s="1"/>
  <c r="Y78" i="13"/>
  <c r="Y83" i="13" s="1"/>
  <c r="W78" i="13"/>
  <c r="W83" i="13" s="1"/>
  <c r="U78" i="13"/>
  <c r="S78" i="13"/>
  <c r="S83" i="13" s="1"/>
  <c r="Q78" i="13"/>
  <c r="Q83" i="13" s="1"/>
  <c r="O78" i="13"/>
  <c r="M78" i="13"/>
  <c r="M83" i="13" s="1"/>
  <c r="K78" i="13"/>
  <c r="K83" i="13" s="1"/>
  <c r="I78" i="13"/>
  <c r="H78" i="13"/>
  <c r="BC43" i="13"/>
  <c r="AZ77" i="13"/>
  <c r="AX77" i="13"/>
  <c r="AV77" i="13"/>
  <c r="AT77" i="13"/>
  <c r="AR77" i="13"/>
  <c r="AP77" i="13"/>
  <c r="AN77" i="13"/>
  <c r="AL77" i="13"/>
  <c r="AJ77" i="13"/>
  <c r="AH77" i="13"/>
  <c r="AF77" i="13"/>
  <c r="AD77" i="13"/>
  <c r="AB77" i="13"/>
  <c r="Z77" i="13"/>
  <c r="X77" i="13"/>
  <c r="R77" i="13"/>
  <c r="P77" i="13"/>
  <c r="N77" i="13"/>
  <c r="L77" i="13"/>
  <c r="H77" i="13"/>
  <c r="F77" i="13"/>
  <c r="L21" i="13"/>
  <c r="H21" i="13"/>
  <c r="BA77" i="13"/>
  <c r="AY77" i="13"/>
  <c r="AW77" i="13"/>
  <c r="AU77" i="13"/>
  <c r="AS77" i="13"/>
  <c r="AQ77" i="13"/>
  <c r="AO77" i="13"/>
  <c r="AM77" i="13"/>
  <c r="AK77" i="13"/>
  <c r="AI77" i="13"/>
  <c r="AG77" i="13"/>
  <c r="AE77" i="13"/>
  <c r="AC77" i="13"/>
  <c r="AA77" i="13"/>
  <c r="Y77" i="13"/>
  <c r="W77" i="13"/>
  <c r="U77" i="13"/>
  <c r="S77" i="13"/>
  <c r="Q77" i="13"/>
  <c r="O77" i="13"/>
  <c r="M77" i="13"/>
  <c r="K77" i="13"/>
  <c r="I77" i="13"/>
  <c r="BA19" i="13"/>
  <c r="AY19" i="13"/>
  <c r="AW19" i="13"/>
  <c r="AU19" i="13"/>
  <c r="AS19" i="13"/>
  <c r="AQ19" i="13"/>
  <c r="AO19" i="13"/>
  <c r="AM19" i="13"/>
  <c r="AK19" i="13"/>
  <c r="AI19" i="13"/>
  <c r="AG19" i="13"/>
  <c r="AE19" i="13"/>
  <c r="AC19" i="13"/>
  <c r="AA19" i="13"/>
  <c r="Y19" i="13"/>
  <c r="W19" i="13"/>
  <c r="U19" i="13"/>
  <c r="S19" i="13"/>
  <c r="Q19" i="13"/>
  <c r="O19" i="13"/>
  <c r="M19" i="13"/>
  <c r="K21" i="13"/>
  <c r="K19" i="13" s="1"/>
  <c r="I21" i="13"/>
  <c r="I19" i="13" s="1"/>
  <c r="G21" i="13"/>
  <c r="AY175" i="13"/>
  <c r="AT175" i="13"/>
  <c r="AO175" i="13"/>
  <c r="AJ175" i="13"/>
  <c r="AE175" i="13"/>
  <c r="Z175" i="13"/>
  <c r="W175" i="13"/>
  <c r="T175" i="13"/>
  <c r="Q175" i="13"/>
  <c r="N175" i="13"/>
  <c r="K175" i="13"/>
  <c r="E65" i="13"/>
  <c r="G65" i="13" s="1"/>
  <c r="U83" i="13" l="1"/>
  <c r="V78" i="13"/>
  <c r="V83" i="13" s="1"/>
  <c r="S75" i="13"/>
  <c r="S186" i="13"/>
  <c r="U15" i="13"/>
  <c r="V15" i="13" s="1"/>
  <c r="U10" i="13"/>
  <c r="V10" i="13" s="1"/>
  <c r="V12" i="13"/>
  <c r="BC21" i="13"/>
  <c r="BC78" i="13"/>
  <c r="U172" i="13"/>
  <c r="V172" i="13" s="1"/>
  <c r="V149" i="13"/>
  <c r="U75" i="13"/>
  <c r="K10" i="13"/>
  <c r="V208" i="13"/>
  <c r="V175" i="13"/>
  <c r="E21" i="13"/>
  <c r="AO15" i="13"/>
  <c r="G44" i="13"/>
  <c r="E14" i="13"/>
  <c r="O75" i="13"/>
  <c r="P75" i="13" s="1"/>
  <c r="P40" i="13"/>
  <c r="O83" i="13"/>
  <c r="P78" i="13"/>
  <c r="P83" i="13" s="1"/>
  <c r="O172" i="13"/>
  <c r="P149" i="13"/>
  <c r="P172" i="13" s="1"/>
  <c r="J77" i="13"/>
  <c r="J82" i="13" s="1"/>
  <c r="E77" i="13"/>
  <c r="G77" i="13" s="1"/>
  <c r="G82" i="13" s="1"/>
  <c r="I83" i="13"/>
  <c r="J78" i="13"/>
  <c r="J83" i="13" s="1"/>
  <c r="I75" i="13"/>
  <c r="F40" i="13"/>
  <c r="E79" i="13"/>
  <c r="G79" i="13" s="1"/>
  <c r="AD19" i="13"/>
  <c r="AL19" i="13"/>
  <c r="AT19" i="13"/>
  <c r="J19" i="13"/>
  <c r="R19" i="13"/>
  <c r="N19" i="13"/>
  <c r="P19" i="13" s="1"/>
  <c r="Z19" i="13"/>
  <c r="AH19" i="13"/>
  <c r="AP19" i="13"/>
  <c r="AX19" i="13"/>
  <c r="AB19" i="13"/>
  <c r="AJ19" i="13"/>
  <c r="AR19" i="13"/>
  <c r="AZ19" i="13"/>
  <c r="L19" i="13"/>
  <c r="X19" i="13"/>
  <c r="AF19" i="13"/>
  <c r="AN19" i="13"/>
  <c r="AV19" i="13"/>
  <c r="E78" i="13"/>
  <c r="E83" i="13" s="1"/>
  <c r="H83" i="13"/>
  <c r="BC83" i="13" s="1"/>
  <c r="I12" i="13"/>
  <c r="I10" i="13" s="1"/>
  <c r="I82" i="13"/>
  <c r="M10" i="13"/>
  <c r="M82" i="13"/>
  <c r="M80" i="13" s="1"/>
  <c r="Q10" i="13"/>
  <c r="Q82" i="13"/>
  <c r="Q80" i="13" s="1"/>
  <c r="U82" i="13"/>
  <c r="U80" i="13" s="1"/>
  <c r="Y82" i="13"/>
  <c r="Y80" i="13" s="1"/>
  <c r="AC82" i="13"/>
  <c r="AC80" i="13" s="1"/>
  <c r="AG82" i="13"/>
  <c r="AG80" i="13" s="1"/>
  <c r="AK82" i="13"/>
  <c r="AK80" i="13" s="1"/>
  <c r="AO82" i="13"/>
  <c r="AO80" i="13" s="1"/>
  <c r="AS82" i="13"/>
  <c r="AS80" i="13" s="1"/>
  <c r="AW82" i="13"/>
  <c r="AW80" i="13" s="1"/>
  <c r="BA10" i="13"/>
  <c r="BA82" i="13"/>
  <c r="BA80" i="13" s="1"/>
  <c r="F82" i="13"/>
  <c r="N10" i="13"/>
  <c r="N82" i="13"/>
  <c r="N80" i="13" s="1"/>
  <c r="R10" i="13"/>
  <c r="R82" i="13"/>
  <c r="R80" i="13" s="1"/>
  <c r="X82" i="13"/>
  <c r="X80" i="13" s="1"/>
  <c r="AB82" i="13"/>
  <c r="AB80" i="13" s="1"/>
  <c r="AF82" i="13"/>
  <c r="AF80" i="13" s="1"/>
  <c r="AJ82" i="13"/>
  <c r="AJ80" i="13" s="1"/>
  <c r="AN82" i="13"/>
  <c r="AN80" i="13" s="1"/>
  <c r="AR82" i="13"/>
  <c r="AR80" i="13" s="1"/>
  <c r="AV82" i="13"/>
  <c r="AV80" i="13" s="1"/>
  <c r="AZ10" i="13"/>
  <c r="AZ82" i="13"/>
  <c r="AZ80" i="13" s="1"/>
  <c r="K82" i="13"/>
  <c r="K80" i="13" s="1"/>
  <c r="O10" i="13"/>
  <c r="O82" i="13"/>
  <c r="S10" i="13"/>
  <c r="S82" i="13"/>
  <c r="S80" i="13" s="1"/>
  <c r="W82" i="13"/>
  <c r="W80" i="13" s="1"/>
  <c r="AA82" i="13"/>
  <c r="AA80" i="13" s="1"/>
  <c r="AE82" i="13"/>
  <c r="AE80" i="13" s="1"/>
  <c r="AI82" i="13"/>
  <c r="AI80" i="13" s="1"/>
  <c r="AM82" i="13"/>
  <c r="AM80" i="13" s="1"/>
  <c r="AQ82" i="13"/>
  <c r="AQ80" i="13" s="1"/>
  <c r="AU82" i="13"/>
  <c r="AU80" i="13" s="1"/>
  <c r="AY82" i="13"/>
  <c r="AY80" i="13" s="1"/>
  <c r="H82" i="13"/>
  <c r="L10" i="13"/>
  <c r="L82" i="13"/>
  <c r="L80" i="13" s="1"/>
  <c r="P10" i="13"/>
  <c r="P82" i="13"/>
  <c r="Z82" i="13"/>
  <c r="Z80" i="13" s="1"/>
  <c r="AD82" i="13"/>
  <c r="AD80" i="13" s="1"/>
  <c r="AH82" i="13"/>
  <c r="AH80" i="13" s="1"/>
  <c r="AL82" i="13"/>
  <c r="AL80" i="13" s="1"/>
  <c r="AP82" i="13"/>
  <c r="AP80" i="13" s="1"/>
  <c r="AT82" i="13"/>
  <c r="AT80" i="13" s="1"/>
  <c r="AX82" i="13"/>
  <c r="AX80" i="13" s="1"/>
  <c r="F91" i="13"/>
  <c r="F86" i="13" s="1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 s="1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O86" i="13" s="1"/>
  <c r="AO143" i="13" s="1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G101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T101" i="13"/>
  <c r="U101" i="13"/>
  <c r="V101" i="13" s="1"/>
  <c r="W101" i="13"/>
  <c r="X101" i="13"/>
  <c r="Y101" i="13"/>
  <c r="Z101" i="13"/>
  <c r="AA101" i="13"/>
  <c r="AB101" i="13"/>
  <c r="AC101" i="13"/>
  <c r="AD101" i="13"/>
  <c r="AE101" i="13"/>
  <c r="AF101" i="13"/>
  <c r="AG101" i="13"/>
  <c r="AH101" i="13"/>
  <c r="AI101" i="13"/>
  <c r="AJ101" i="13"/>
  <c r="AK101" i="13"/>
  <c r="AL101" i="13"/>
  <c r="AM101" i="13"/>
  <c r="AN101" i="13"/>
  <c r="AP101" i="13"/>
  <c r="AQ101" i="13"/>
  <c r="AR101" i="13"/>
  <c r="AS101" i="13"/>
  <c r="AT101" i="13"/>
  <c r="AU101" i="13"/>
  <c r="AV101" i="13"/>
  <c r="AW101" i="13"/>
  <c r="AX101" i="13"/>
  <c r="AY101" i="13"/>
  <c r="AZ101" i="13"/>
  <c r="BA101" i="13"/>
  <c r="AJ65" i="13"/>
  <c r="BC65" i="13" s="1"/>
  <c r="E196" i="13"/>
  <c r="G196" i="13" s="1"/>
  <c r="F37" i="13"/>
  <c r="F34" i="13" s="1"/>
  <c r="E147" i="13"/>
  <c r="E18" i="13" s="1"/>
  <c r="E145" i="13"/>
  <c r="E16" i="13" s="1"/>
  <c r="E144" i="13"/>
  <c r="E23" i="13"/>
  <c r="E41" i="13"/>
  <c r="E45" i="13"/>
  <c r="G45" i="13" s="1"/>
  <c r="I80" i="13" l="1"/>
  <c r="BC101" i="13"/>
  <c r="P80" i="13"/>
  <c r="AT86" i="13"/>
  <c r="AT143" i="13" s="1"/>
  <c r="O80" i="13"/>
  <c r="J80" i="13"/>
  <c r="E15" i="13"/>
  <c r="AM86" i="13"/>
  <c r="AI143" i="13"/>
  <c r="AE143" i="13"/>
  <c r="AA143" i="13"/>
  <c r="W143" i="13"/>
  <c r="S86" i="13"/>
  <c r="S143" i="13" s="1"/>
  <c r="O86" i="13"/>
  <c r="K86" i="13"/>
  <c r="K143" i="13" s="1"/>
  <c r="F78" i="13"/>
  <c r="G13" i="13"/>
  <c r="AK143" i="13"/>
  <c r="AG143" i="13"/>
  <c r="AC143" i="13"/>
  <c r="Y143" i="13"/>
  <c r="U143" i="13"/>
  <c r="V143" i="13" s="1"/>
  <c r="Q86" i="13"/>
  <c r="Q143" i="13" s="1"/>
  <c r="M86" i="13"/>
  <c r="M143" i="13" s="1"/>
  <c r="I86" i="13"/>
  <c r="BA86" i="13"/>
  <c r="AY86" i="13"/>
  <c r="AW86" i="13"/>
  <c r="AU86" i="13"/>
  <c r="AS86" i="13"/>
  <c r="AQ86" i="13"/>
  <c r="G43" i="13"/>
  <c r="E76" i="13"/>
  <c r="G76" i="13" s="1"/>
  <c r="G41" i="13"/>
  <c r="F75" i="13"/>
  <c r="AZ86" i="13"/>
  <c r="AX86" i="13"/>
  <c r="AV86" i="13"/>
  <c r="AR86" i="13"/>
  <c r="AP86" i="13"/>
  <c r="AN86" i="13"/>
  <c r="AJ143" i="13"/>
  <c r="AH143" i="13"/>
  <c r="AF143" i="13"/>
  <c r="AD143" i="13"/>
  <c r="AB143" i="13"/>
  <c r="Z143" i="13"/>
  <c r="X143" i="13"/>
  <c r="T143" i="13"/>
  <c r="R86" i="13"/>
  <c r="R143" i="13" s="1"/>
  <c r="N86" i="13"/>
  <c r="N143" i="13" s="1"/>
  <c r="L86" i="13"/>
  <c r="L143" i="13" s="1"/>
  <c r="G86" i="13"/>
  <c r="G143" i="13" s="1"/>
  <c r="F143" i="13"/>
  <c r="BC91" i="13"/>
  <c r="H86" i="13"/>
  <c r="BC86" i="13" s="1"/>
  <c r="F189" i="13"/>
  <c r="F22" i="13"/>
  <c r="F19" i="13" s="1"/>
  <c r="H80" i="13"/>
  <c r="E20" i="13"/>
  <c r="E19" i="13" s="1"/>
  <c r="H150" i="13"/>
  <c r="BC150" i="13" s="1"/>
  <c r="H151" i="13"/>
  <c r="BC151" i="13" s="1"/>
  <c r="H87" i="13"/>
  <c r="BC87" i="13" s="1"/>
  <c r="H90" i="13"/>
  <c r="BC90" i="13" s="1"/>
  <c r="H60" i="13"/>
  <c r="BC60" i="13" s="1"/>
  <c r="H55" i="13"/>
  <c r="BC55" i="13" s="1"/>
  <c r="H23" i="13"/>
  <c r="BC23" i="13" s="1"/>
  <c r="H41" i="13"/>
  <c r="G189" i="13" l="1"/>
  <c r="F210" i="13"/>
  <c r="J41" i="13"/>
  <c r="BC41" i="13"/>
  <c r="F186" i="13"/>
  <c r="G186" i="13" s="1"/>
  <c r="J87" i="13"/>
  <c r="O143" i="13"/>
  <c r="P86" i="13"/>
  <c r="P143" i="13" s="1"/>
  <c r="G22" i="13"/>
  <c r="G19" i="13" s="1"/>
  <c r="J86" i="13"/>
  <c r="F10" i="13"/>
  <c r="G78" i="13"/>
  <c r="G83" i="13" s="1"/>
  <c r="G80" i="13" s="1"/>
  <c r="F83" i="13"/>
  <c r="F80" i="13" s="1"/>
  <c r="G14" i="13"/>
  <c r="H146" i="13"/>
  <c r="BC146" i="13" s="1"/>
  <c r="G176" i="13"/>
  <c r="E151" i="13"/>
  <c r="E12" i="13" s="1"/>
  <c r="G12" i="13" s="1"/>
  <c r="H173" i="13"/>
  <c r="BC173" i="13" s="1"/>
  <c r="E150" i="13"/>
  <c r="H174" i="13"/>
  <c r="BC174" i="13" s="1"/>
  <c r="H147" i="13"/>
  <c r="BC147" i="13" s="1"/>
  <c r="H145" i="13"/>
  <c r="BC145" i="13" s="1"/>
  <c r="H144" i="13"/>
  <c r="BC144" i="13" s="1"/>
  <c r="H40" i="13"/>
  <c r="H175" i="13"/>
  <c r="BC175" i="13" s="1"/>
  <c r="H149" i="13"/>
  <c r="BC149" i="13" s="1"/>
  <c r="H143" i="13"/>
  <c r="BC143" i="13" s="1"/>
  <c r="H20" i="13"/>
  <c r="BC20" i="13" s="1"/>
  <c r="H79" i="13"/>
  <c r="BC79" i="13" s="1"/>
  <c r="H76" i="13"/>
  <c r="BC76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E10" i="13" l="1"/>
  <c r="J76" i="13"/>
  <c r="J144" i="13"/>
  <c r="H16" i="13"/>
  <c r="BC16" i="13" s="1"/>
  <c r="J145" i="13"/>
  <c r="J12" i="13" s="1"/>
  <c r="J10" i="13" s="1"/>
  <c r="J146" i="13"/>
  <c r="J17" i="13" s="1"/>
  <c r="J15" i="13" s="1"/>
  <c r="J143" i="13"/>
  <c r="H75" i="13"/>
  <c r="J40" i="13"/>
  <c r="G10" i="13"/>
  <c r="E174" i="13"/>
  <c r="G174" i="13" s="1"/>
  <c r="E36" i="13"/>
  <c r="G151" i="13"/>
  <c r="E173" i="13"/>
  <c r="G173" i="13" s="1"/>
  <c r="G150" i="13"/>
  <c r="H12" i="13"/>
  <c r="BC12" i="13" s="1"/>
  <c r="E37" i="13"/>
  <c r="C8" i="8"/>
  <c r="D8" i="8" s="1"/>
  <c r="H17" i="13"/>
  <c r="BC17" i="13" s="1"/>
  <c r="H18" i="13"/>
  <c r="BC18" i="13" s="1"/>
  <c r="H19" i="13"/>
  <c r="H172" i="13"/>
  <c r="BC172" i="13" s="1"/>
  <c r="E172" i="13"/>
  <c r="G172" i="13" s="1"/>
  <c r="E175" i="13"/>
  <c r="G175" i="13" s="1"/>
  <c r="C14" i="8"/>
  <c r="D14" i="8" s="1"/>
  <c r="C19" i="8"/>
  <c r="D19" i="8" s="1"/>
  <c r="D5" i="8"/>
  <c r="J75" i="13" l="1"/>
  <c r="H10" i="13"/>
  <c r="BC10" i="13" s="1"/>
  <c r="E34" i="13"/>
  <c r="G34" i="13" s="1"/>
  <c r="G37" i="13"/>
  <c r="H15" i="13"/>
  <c r="BC15" i="13" s="1"/>
  <c r="C24" i="8"/>
  <c r="D24" i="8"/>
  <c r="T40" i="13" l="1"/>
  <c r="V40" i="13" s="1"/>
  <c r="T77" i="13"/>
  <c r="BC77" i="13" l="1"/>
  <c r="V77" i="13"/>
  <c r="V82" i="13" s="1"/>
  <c r="V80" i="13" s="1"/>
  <c r="T75" i="13"/>
  <c r="BC40" i="13"/>
  <c r="E40" i="13"/>
  <c r="T19" i="13"/>
  <c r="T82" i="13"/>
  <c r="BC82" i="13" s="1"/>
  <c r="BC75" i="13" l="1"/>
  <c r="V75" i="13"/>
  <c r="V19" i="13"/>
  <c r="BC19" i="13"/>
  <c r="E75" i="13"/>
  <c r="G75" i="13" s="1"/>
  <c r="G40" i="13"/>
  <c r="T208" i="13"/>
  <c r="T80" i="13"/>
  <c r="BC80" i="13" s="1"/>
  <c r="E82" i="13"/>
  <c r="E80" i="13" s="1"/>
  <c r="I201" i="13"/>
  <c r="I208" i="13" s="1"/>
  <c r="E204" i="13"/>
  <c r="K201" i="13"/>
  <c r="K208" i="13" s="1"/>
  <c r="M201" i="13"/>
  <c r="M208" i="13" s="1"/>
  <c r="H201" i="13"/>
  <c r="H208" i="13" s="1"/>
  <c r="S208" i="13"/>
  <c r="N201" i="13"/>
  <c r="F201" i="13"/>
  <c r="BC204" i="13"/>
  <c r="E210" i="13" l="1"/>
  <c r="G204" i="13"/>
  <c r="E211" i="13"/>
  <c r="N208" i="13"/>
  <c r="BC208" i="13" s="1"/>
  <c r="P201" i="13"/>
  <c r="P208" i="13" s="1"/>
  <c r="F208" i="13"/>
  <c r="J201" i="13"/>
  <c r="J208" i="13" s="1"/>
  <c r="BC201" i="13"/>
  <c r="E201" i="13"/>
  <c r="E208" i="13" l="1"/>
  <c r="G201" i="13"/>
  <c r="G208" i="13" s="1"/>
</calcChain>
</file>

<file path=xl/comments1.xml><?xml version="1.0" encoding="utf-8"?>
<comments xmlns="http://schemas.openxmlformats.org/spreadsheetml/2006/main">
  <authors>
    <author>TureyskayEE</author>
  </authors>
  <commentList>
    <comment ref="K9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<sst xmlns="http://schemas.openxmlformats.org/spreadsheetml/2006/main" count="1193" uniqueCount="416">
  <si>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</si>
  <si>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</si>
  <si>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</si>
  <si>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</si>
  <si>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</si>
  <si>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</si>
  <si>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</si>
  <si>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</si>
  <si>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</si>
  <si>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</si>
  <si>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</si>
  <si>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</si>
  <si>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</si>
  <si>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</si>
  <si>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</si>
  <si>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</si>
  <si>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</si>
  <si>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</si>
  <si>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</si>
  <si>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</si>
  <si>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</si>
  <si>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</si>
  <si>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</si>
  <si>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</si>
  <si>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</si>
  <si>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</si>
  <si>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</si>
  <si>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</si>
  <si>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</si>
  <si>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</si>
  <si>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</si>
  <si>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</si>
  <si>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</si>
  <si>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</si>
  <si>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</si>
  <si>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</si>
  <si>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</si>
  <si>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</si>
  <si>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</si>
  <si>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</si>
  <si>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</si>
  <si>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</si>
  <si>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</si>
  <si>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</si>
  <si>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</si>
  <si>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</si>
  <si>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</si>
  <si>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</si>
  <si>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</si>
  <si>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</si>
  <si>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</si>
  <si>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</si>
  <si>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</si>
  <si>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</si>
  <si>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</si>
  <si>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</si>
  <si>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</si>
  <si>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</si>
  <si>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</si>
  <si>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</si>
  <si>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</si>
  <si>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</si>
  <si>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</si>
  <si>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</si>
  <si>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</si>
  <si>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</si>
  <si>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</si>
  <si>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</si>
  <si>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</si>
  <si>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</si>
  <si>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</si>
  <si>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</si>
  <si>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</si>
  <si>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</si>
  <si>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</si>
  <si>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</si>
  <si>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</si>
  <si>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</si>
  <si>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</si>
  <si>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</si>
  <si>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</si>
  <si>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</si>
  <si>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</si>
  <si>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</si>
  <si>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</si>
  <si>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</si>
  <si>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</si>
  <si>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</si>
  <si>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</si>
  <si>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</si>
  <si>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</si>
  <si>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</si>
  <si>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</si>
  <si>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</si>
  <si>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</si>
  <si>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</si>
  <si>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</si>
  <si>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</si>
  <si>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</si>
  <si>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</si>
  <si>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</si>
  <si>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</si>
  <si>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</si>
  <si>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</si>
  <si>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</si>
  <si>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</si>
  <si>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</si>
  <si>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</si>
  <si>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</si>
  <si>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</si>
  <si>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</si>
  <si>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</si>
  <si>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</si>
  <si>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</si>
  <si>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</si>
  <si>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</si>
  <si>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</si>
  <si>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</si>
  <si>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</si>
  <si>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</si>
  <si>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</si>
  <si>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</si>
  <si>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</si>
  <si>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</si>
  <si>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</si>
  <si>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</si>
  <si>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</si>
  <si>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</si>
  <si>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</si>
  <si>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</si>
  <si>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</si>
  <si>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</si>
  <si>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</si>
  <si>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</si>
  <si>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</si>
  <si>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</si>
  <si>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</si>
  <si>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</si>
  <si>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</si>
  <si>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</si>
  <si>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</si>
  <si>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</si>
  <si>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</si>
  <si>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</si>
  <si>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</si>
  <si>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</si>
  <si>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</si>
  <si>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</si>
  <si>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</si>
  <si>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</si>
  <si>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</si>
  <si>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</si>
  <si>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</si>
  <si>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</si>
  <si>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</si>
  <si>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</si>
  <si>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</si>
  <si>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</si>
  <si>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</si>
  <si>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</si>
  <si>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</si>
  <si>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</si>
  <si>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</si>
  <si>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</si>
  <si>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</si>
  <si>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</si>
  <si>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</si>
  <si>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</si>
  <si>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</si>
  <si>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</si>
  <si>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</si>
  <si>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</si>
  <si>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</si>
  <si>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</si>
  <si>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</si>
  <si>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</si>
  <si>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</si>
  <si>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</si>
  <si>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</si>
  <si>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</si>
  <si>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</si>
  <si>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</si>
  <si>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</si>
  <si>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</si>
  <si>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</si>
  <si>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</si>
  <si>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</si>
  <si>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</si>
  <si>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</si>
  <si>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</si>
  <si>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</si>
  <si>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</si>
  <si>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</si>
  <si>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</si>
  <si>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</si>
  <si>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</si>
  <si>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</si>
  <si>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</si>
  <si>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</si>
  <si>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</si>
  <si>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</si>
  <si>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</si>
  <si>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</si>
  <si>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</si>
  <si>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</si>
  <si>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</si>
  <si>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</si>
  <si>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</si>
  <si>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</si>
  <si>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</si>
  <si>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</si>
  <si>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</si>
  <si>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</si>
  <si>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</si>
  <si>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</si>
  <si>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</si>
  <si>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</si>
  <si>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</si>
  <si>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</si>
  <si>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</si>
  <si>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</si>
  <si>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</si>
  <si>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</si>
  <si>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</si>
  <si>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</si>
  <si>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</si>
  <si>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</si>
  <si>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</si>
  <si>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</si>
  <si>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</si>
  <si>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</si>
  <si>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</si>
  <si>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</si>
  <si>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</si>
  <si>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</si>
  <si>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</si>
  <si>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</si>
  <si>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</si>
  <si>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</si>
  <si>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</si>
  <si>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</si>
  <si>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</si>
  <si>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</si>
  <si>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</si>
  <si>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</si>
  <si>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</si>
  <si>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</si>
  <si>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</si>
  <si>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</si>
  <si>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</si>
  <si>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</si>
  <si>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</si>
  <si>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</si>
  <si>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</si>
  <si>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</si>
  <si>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</si>
  <si>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</si>
  <si>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</si>
  <si>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</si>
  <si>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</si>
  <si>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</si>
  <si>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</si>
  <si>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</si>
  <si>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</si>
  <si>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</si>
  <si>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1.</t>
  </si>
  <si>
    <t>Наименование основных мероприятий /мероприятий муниципальной программы</t>
  </si>
  <si>
    <t>иные источники финансирования</t>
  </si>
  <si>
    <t>(Ф.И.О. подпись)</t>
  </si>
  <si>
    <t>Таблица 1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</si>
  <si>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</si>
  <si>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</si>
  <si>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</si>
  <si>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</si>
  <si>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Всего по муниципальной программе:</t>
  </si>
  <si>
    <t>в том числе инвестиции в объекты муниципальной собственности</t>
  </si>
  <si>
    <t>Причины отклонения  фактического исполнения от запланированного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</si>
  <si>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</si>
  <si>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</si>
  <si>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</si>
  <si>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</si>
  <si>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</si>
  <si>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Постановление администрации района от 26.10.2018 № 2450 «Об утверждении муниципальной программы «Развитие физической культуры и спорта в Нижневартовском районе"
районе</t>
  </si>
  <si>
    <t>1.1</t>
  </si>
  <si>
    <t xml:space="preserve">Проведение муниципальных физкультурно-оздоровительных  и спортивных мероприятий </t>
  </si>
  <si>
    <t>1.3</t>
  </si>
  <si>
    <t>Реализация Всероссийского физкультурно-спортивного комплекса «Готов к труду и обороне» (далее ГТО)</t>
  </si>
  <si>
    <t>1.4</t>
  </si>
  <si>
    <t xml:space="preserve">Ежемесячные, единовременные стипендии спортсменам, спортсменам-инвалидам </t>
  </si>
  <si>
    <t>1.5</t>
  </si>
  <si>
    <t>1.6</t>
  </si>
  <si>
    <t>Предоставление субсидий из бюджета Нижневартовского районасоциально ориентированным некоммерческим ор-ганизациям (за исключением государст-венных (муниципальных) учреждений), на реализацию проектов в области фи-зической культуры и спорта на террито-рии Нижневартовского района</t>
  </si>
  <si>
    <t xml:space="preserve">Приобретение инвентаря и оборудования </t>
  </si>
  <si>
    <t>Мероприятие 1</t>
  </si>
  <si>
    <t>Итого по мероприятию 1</t>
  </si>
  <si>
    <t>Мероприятие 2</t>
  </si>
  <si>
    <t>2</t>
  </si>
  <si>
    <t>2.2</t>
  </si>
  <si>
    <t>Итого по мероприятию 2</t>
  </si>
  <si>
    <t>Мероприятие 3</t>
  </si>
  <si>
    <t>3</t>
  </si>
  <si>
    <t>3.1</t>
  </si>
  <si>
    <t>3.2</t>
  </si>
  <si>
    <t>3.3</t>
  </si>
  <si>
    <t>Итого по мероприятию 3</t>
  </si>
  <si>
    <t>отдел по
физической
культуре и спорту
администрации
района</t>
  </si>
  <si>
    <t>Обеспечение подготовки и участия спортсменов района в спортивных мероприятиях окружного, регионального и всероссийского уровней</t>
  </si>
  <si>
    <t>Укрепление материально-технической базы учреждений Нижневартовского района  (показатели 1,2)</t>
  </si>
  <si>
    <t>Обеспечение деятельности учреждений физической культуры и спорта Нижне-вартовского района (показатель 1)</t>
  </si>
  <si>
    <t>Отдел по
физической
культуре и спорту
администрации
района/
муниципальное
автономное
образовательное
учреждение
дополнительного
образования
«Специализирован
ная
детско-юношеская
спортивная школа
олимпийского
резерва
Нижневартовского
района»;
муниципальное
автономное
образовательное
учреждение
дополнительного
образования
«Новоаганская
детско-юношеская
школа «Олимп»/муниципальное казенное учреждение «Управление
капитального строительства по застройке Нижневартовского района»</t>
  </si>
  <si>
    <t>Отдел по
физической
культуре и спорту
администрации
района</t>
  </si>
  <si>
    <t xml:space="preserve">Ответственный исполнитель Отдел по физической
культуре и спорту администрации района
</t>
  </si>
  <si>
    <t xml:space="preserve">Соисполнитель 1 Муниципальное казенное учреждение «Управление капитального строительства по застройке Нижневартовского района»
</t>
  </si>
  <si>
    <t>График (сетевой график) реализации  муниципальной программы</t>
  </si>
  <si>
    <t>инвестиции в объекты муниципальной собственности (мероприятие 2)</t>
  </si>
  <si>
    <t>Руководитель  структурного подразделения     ________      Денисова Т.А. (Ф.И.О. подпись)</t>
  </si>
  <si>
    <t xml:space="preserve">местный бюджет </t>
  </si>
  <si>
    <t>Начальник отдела по физической культуре и спорту______________________Денисова ТА</t>
  </si>
  <si>
    <t>Целевые показатели муниципальной программы «Развитие физической культуры и спорта в Нижневартовском районе"</t>
  </si>
  <si>
    <t>СОГЛАСОВАНО:</t>
  </si>
  <si>
    <t>по социальным вопросам</t>
  </si>
  <si>
    <t xml:space="preserve"> ГРАФИК </t>
  </si>
  <si>
    <t>наименование программы</t>
  </si>
  <si>
    <t>"Развитие физической культуры и спорта в Нижневартовском районе"</t>
  </si>
  <si>
    <t>______________Т.А. Денисова</t>
  </si>
  <si>
    <t>Начальник отдела по физической культуре и спорту администрации района</t>
  </si>
  <si>
    <t xml:space="preserve"> реализации в  2020 году муниципальной программы </t>
  </si>
  <si>
    <t>Исполняющий обязанности</t>
  </si>
  <si>
    <t>заместителя главы  района</t>
  </si>
  <si>
    <t>___________М.В. Любомирская</t>
  </si>
  <si>
    <t>план на 2020 год *</t>
  </si>
  <si>
    <t xml:space="preserve"> *- финансовые затраты, предусмотренные в 2020 году на реализацию муниципальной программы по состоянию на 01.01.2020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</si>
  <si>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Значение показателя на 2020 год</t>
  </si>
  <si>
    <t>Таблица 5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</si>
  <si>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</si>
  <si>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</si>
  <si>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Наименование муниципальной составляющей регионального проекта</t>
  </si>
  <si>
    <t xml:space="preserve">№ основного мероприятия муниципальной  программы 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</si>
  <si>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</si>
  <si>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</si>
  <si>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</si>
  <si>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</si>
  <si>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</si>
  <si>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</si>
  <si>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</si>
  <si>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</si>
  <si>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</si>
  <si>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</si>
  <si>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</si>
  <si>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</si>
  <si>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</si>
  <si>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-</t>
  </si>
  <si>
    <t>бюджет автономного округа (дорожный фонд)</t>
  </si>
  <si>
    <t xml:space="preserve">Региональный проект "_________________" 
</t>
  </si>
  <si>
    <t>Примечание: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</si>
  <si>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</si>
  <si>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</si>
  <si>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".</t>
  </si>
  <si>
    <t>Портфель проектов «Демография» (показатели 1, 2, 3–7)</t>
  </si>
  <si>
    <t>отдел по
физической
культуре и спорту
администрации
района/
муниципальное
автономное
учреждение
Спортивная школа
Нижневартовского
района»;
муниципальное
автономное
учреждение
«Новоаганская
спортивная
школа «Олимп»</t>
  </si>
  <si>
    <t>Крытый хоккейный корт 
в пгт. Новоаганск</t>
  </si>
  <si>
    <t xml:space="preserve">Сохранение кадрового потенциала </t>
  </si>
  <si>
    <t xml:space="preserve">Обеспечение учреждений коммунальными услугами, услугами связи, транс-портными услугами и прочими услугами </t>
  </si>
  <si>
    <t xml:space="preserve">Улучшение материально-технической базы учреждений </t>
  </si>
  <si>
    <t>Исполнитель: ФИО,  тел.: 8 (3466) 494769</t>
  </si>
  <si>
    <t xml:space="preserve">Соисполнитель 2 муниципальное автономное учреждение "Спортивная школа  Нижневартовского района»
</t>
  </si>
  <si>
    <t xml:space="preserve">Соисполнитель 3 муниципальное автономное учреждение «Новоаганская спортивная школа «Олимп»
</t>
  </si>
  <si>
    <t>4.1</t>
  </si>
  <si>
    <t>4</t>
  </si>
  <si>
    <t>Мероприятия по развитию массовой физической культуры и спорта</t>
  </si>
  <si>
    <t>Исполнитель: Прыгунова АН тел.: 8 (3466) 49-47-69</t>
  </si>
  <si>
    <t>по муниципальной программе  «Развитие физической культуры и спорта в Нижневартовском районе"</t>
  </si>
  <si>
    <t>Руководитель  структурного подзразделения администрации района (муниципальго учреждения района)__________________________ (Ф.И.О. подпись) Денисова ТА</t>
  </si>
  <si>
    <t>Исполнитель: Прыгунова АН 49-47-69
Новиков Иван Валерьевич, 
главный специалист отдела экономики на транспорте, 
тел. 8 (3467) 388-107</t>
  </si>
  <si>
    <t xml:space="preserve">Региональный проект "Спорт-норма жизни" 
</t>
  </si>
  <si>
    <t xml:space="preserve">Портфель проектов «Демография» </t>
  </si>
  <si>
    <t>план, в соответствии с постановлением № 2450 от 26 08 2019 (в ред. от 30.10.2019 № 2162) *</t>
  </si>
  <si>
    <t>Информация о финансировании в 2020 году  (тыс. рублей)</t>
  </si>
  <si>
    <t xml:space="preserve">Уровень обеспеченности населения спортивными сооружениями исходя из единовременной пропускной способности объектов спорта </t>
  </si>
  <si>
    <t xml:space="preserve">«Легкоатлетический спортивный комплекс" пгт. Излучинске Нижневартовского района»
</t>
  </si>
  <si>
    <t>2.3</t>
  </si>
  <si>
    <t>Устройство детской площадки для инвалидов пгт. Излучинск</t>
  </si>
  <si>
    <t>2.4</t>
  </si>
  <si>
    <t>Ремонт загородных домиков гостевого типа №2 и №4 спортивно-оздоровительной базы "Лесная сказка" в районе озера Савкино пгт. Излучинск</t>
  </si>
  <si>
    <t>2.5</t>
  </si>
  <si>
    <t>пгт. Новоаганск МАУ НСШ "Олимп"</t>
  </si>
  <si>
    <t>2.6</t>
  </si>
  <si>
    <t>Приобретение хоккейной формы</t>
  </si>
  <si>
    <t>2.7</t>
  </si>
  <si>
    <t>Обеспечение деятельности загородного стационарного лагеря круглосуточного пребывания детей «Лесная сказка», пгт. Излучинск</t>
  </si>
  <si>
    <t>2.8</t>
  </si>
  <si>
    <t>Приобретение тренажеров для оснащения спортивного зала с. Охтеурье</t>
  </si>
  <si>
    <t>Кузнецова Е.В.</t>
  </si>
  <si>
    <t>Доля населения, систематически занимающегося физической культурой и спортом, в общей численности населения, %&lt;**&gt;1</t>
  </si>
  <si>
    <t>Уровень обеспеченности граждан спортивными сооружениями исходя из единовременной пропускной способности объектов спорта, %&lt;*&gt;2</t>
  </si>
  <si>
    <t>Доля граждан среднего возраста (женщины: 30 - 54 года; мужчины: 30 - 59 лет), систематически занимающихся физической культурой и спортом, в общей численности граждан среднего возраста, %&lt;*&gt;3</t>
  </si>
  <si>
    <t>Доля граждан старшего возраста (женщины: 55 - 79 лет; мужчины: 60 - 79 лет), систематически занимающихся физической культурой и спортом, в общей численности граждан старшего возраста, %&lt;*&gt;4</t>
  </si>
  <si>
    <t>Доля детей и молодежи (возраст 3 - 29 лет), систематически занимающихся физической культурой и спортом, в общей численности детей и молодежи, %, %&lt;*&gt;5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</si>
  <si>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%&lt;***&gt;6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</si>
  <si>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%&lt;***&gt;7</t>
  </si>
  <si>
    <t>из них учащихся и студентов, % &lt;***&gt;7</t>
  </si>
  <si>
    <t>Доля средств бюджета района, выделяемых некоммерческим организациям, на предоставление услуг (работ) в сфере физической культуры и спорта по организации и проведению физкультурных мероприятий на территории района, %&lt;***&gt;8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</si>
  <si>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инвалидов, % &lt;***&gt; &lt;9&gt;</t>
  </si>
  <si>
    <t>Доля занимающихся по программам спортивной подготовки в организациях ведомственной принадлежности физической культуры и спорта, % &lt;*&gt; &lt;10&gt;</t>
  </si>
  <si>
    <t>2 квартал</t>
  </si>
  <si>
    <t>3 квартал</t>
  </si>
  <si>
    <t>4 квартал</t>
  </si>
  <si>
    <t xml:space="preserve">Ключевые задачи развития физической культуры и спорта определены в национальном проекте «Демография» – «Спорт – норма жизни!». К 2024 году необходимо повысить долю граждан, систематически занимающихся физической культурой и спортом до 63%; 
 уровень обеспеченности населения спортивными сооружениями до 69% </t>
  </si>
  <si>
    <t xml:space="preserve">Мероприятия проекта «Спорт – норма жизни» реализуются в рамках муниципальной программы «Развитие физической культуры и спорта в Нижневартовском районе» (годовой объем финансирования на 2020 год -10 437,4 тыс.руб. за счет средств бюджета района), объем финансирования на 1 квартал составляет 3450,5 тыс. руб., исполнено 100,0%.
Проведено 46 физкультурно-спортивных мероприятий по различным видам спорта, всего в мероприятиях приняли участие более 3,6 тысяч жителей Нижневартовского района. 
Муниципальной программой в 1 квартале установлено достижение 2 це-левых показателей, в том числе:
- «Доля населения систематически занимающегося физической культурой и спортом» целевое значение показателя 52,5% (18079), на 01.04.2020 достигнуто 53,1 (18286 чел.) (Значение показателя на 2020 год составляет 52,5 %);
- «Уровень обеспеченности граждан спортивными сооружениями исходя из единовременной пропускной способности объектов спорта» целевое значение показателя 64,6%, на 01.04.2020 составляет 65,1% (Годовое значение показателя 64,6 %).  
</t>
  </si>
  <si>
    <t>Доля населения, систематически занимающегося физической культурой и спортом, в общей численности населения</t>
  </si>
  <si>
    <t xml:space="preserve">Ограждение территории спортивно-оздоровительной базы "Лесная сказка" в районе озера Савкино пгт Излучинск </t>
  </si>
  <si>
    <t>2.9</t>
  </si>
  <si>
    <t>3.0</t>
  </si>
  <si>
    <t>Устройство спортивной площадки для подготовки и приемки нормативов ГТО на территории Ларьякской СШ сп. Ларьяк</t>
  </si>
  <si>
    <t>Приобретение тренажеров и резинового покрытия для оснащения спортивного зала с. Большетархово</t>
  </si>
  <si>
    <t>Начальник отдела инвестиций и проектной деятельности департамента экономики  администрации района___________________ (Ф.И.О. 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</si>
</sst>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0.00_ ;\-0.00\ "/>
  </numFmts>
  <fonts count="4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83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4" fontId="1" fillId="4" borderId="1" xfId="2" applyNumberFormat="1" applyFont="1" applyFill="1" applyBorder="1" applyAlignment="1" applyProtection="1">
      <alignment horizontal="right" vertical="top" wrapText="1"/>
    </xf>
    <xf numFmtId="4" fontId="3" fillId="4" borderId="1" xfId="2" applyNumberFormat="1" applyFont="1" applyFill="1" applyBorder="1" applyAlignment="1" applyProtection="1">
      <alignment horizontal="right" vertical="top" wrapText="1"/>
    </xf>
    <xf numFmtId="4" fontId="3" fillId="4" borderId="41" xfId="2" applyNumberFormat="1" applyFont="1" applyFill="1" applyBorder="1" applyAlignment="1" applyProtection="1">
      <alignment horizontal="right" vertical="top" wrapText="1"/>
    </xf>
    <xf numFmtId="4" fontId="3" fillId="4" borderId="10" xfId="2" applyNumberFormat="1" applyFont="1" applyFill="1" applyBorder="1" applyAlignment="1" applyProtection="1">
      <alignment horizontal="right" vertical="top" wrapText="1"/>
    </xf>
    <xf numFmtId="4" fontId="3" fillId="4" borderId="42" xfId="2" applyNumberFormat="1" applyFont="1" applyFill="1" applyBorder="1" applyAlignment="1" applyProtection="1">
      <alignment horizontal="right" vertical="top" wrapText="1"/>
    </xf>
    <xf numFmtId="4" fontId="1" fillId="4" borderId="34" xfId="2" applyNumberFormat="1" applyFont="1" applyFill="1" applyBorder="1" applyAlignment="1" applyProtection="1">
      <alignment horizontal="right" vertical="top" wrapText="1"/>
    </xf>
    <xf numFmtId="4" fontId="3" fillId="4" borderId="4" xfId="2" applyNumberFormat="1" applyFont="1" applyFill="1" applyBorder="1" applyAlignment="1" applyProtection="1">
      <alignment horizontal="right" vertical="top" wrapText="1"/>
    </xf>
    <xf numFmtId="4" fontId="3" fillId="4" borderId="44" xfId="2" applyNumberFormat="1" applyFont="1" applyFill="1" applyBorder="1" applyAlignment="1" applyProtection="1">
      <alignment horizontal="right" vertical="top" wrapText="1"/>
    </xf>
    <xf numFmtId="4" fontId="3" fillId="4" borderId="57" xfId="2" applyNumberFormat="1" applyFont="1" applyFill="1" applyBorder="1" applyAlignment="1" applyProtection="1">
      <alignment horizontal="right" vertical="top" wrapText="1"/>
    </xf>
    <xf numFmtId="4" fontId="3" fillId="4" borderId="35" xfId="2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16" fillId="3" borderId="0" xfId="0" applyFont="1" applyFill="1" applyBorder="1" applyAlignment="1" applyProtection="1">
      <alignment horizontal="justify" vertical="top" wrapText="1"/>
    </xf>
    <xf numFmtId="4" fontId="1" fillId="3" borderId="1" xfId="2" applyNumberFormat="1" applyFont="1" applyFill="1" applyBorder="1" applyAlignment="1" applyProtection="1">
      <alignment horizontal="right" vertical="top" wrapText="1"/>
    </xf>
    <xf numFmtId="4" fontId="3" fillId="3" borderId="10" xfId="2" applyNumberFormat="1" applyFont="1" applyFill="1" applyBorder="1" applyAlignment="1" applyProtection="1">
      <alignment horizontal="right" vertical="top" wrapText="1"/>
    </xf>
    <xf numFmtId="4" fontId="1" fillId="3" borderId="10" xfId="2" applyNumberFormat="1" applyFont="1" applyFill="1" applyBorder="1" applyAlignment="1" applyProtection="1">
      <alignment horizontal="right" vertical="top" wrapText="1"/>
    </xf>
    <xf numFmtId="4" fontId="3" fillId="3" borderId="1" xfId="2" applyNumberFormat="1" applyFont="1" applyFill="1" applyBorder="1" applyAlignment="1" applyProtection="1">
      <alignment horizontal="right" vertical="top" wrapText="1"/>
    </xf>
    <xf numFmtId="4" fontId="1" fillId="3" borderId="35" xfId="2" applyNumberFormat="1" applyFont="1" applyFill="1" applyBorder="1" applyAlignment="1" applyProtection="1">
      <alignment horizontal="right" vertical="top" wrapText="1"/>
    </xf>
    <xf numFmtId="4" fontId="3" fillId="3" borderId="35" xfId="2" applyNumberFormat="1" applyFont="1" applyFill="1" applyBorder="1" applyAlignment="1" applyProtection="1">
      <alignment horizontal="right" vertical="top" wrapText="1"/>
    </xf>
    <xf numFmtId="4" fontId="3" fillId="3" borderId="41" xfId="2" applyNumberFormat="1" applyFont="1" applyFill="1" applyBorder="1" applyAlignment="1" applyProtection="1">
      <alignment horizontal="right" vertical="top" wrapText="1"/>
    </xf>
    <xf numFmtId="0" fontId="25" fillId="3" borderId="1" xfId="0" applyFont="1" applyFill="1" applyBorder="1" applyAlignment="1">
      <alignment vertical="top" wrapText="1"/>
    </xf>
    <xf numFmtId="4" fontId="3" fillId="3" borderId="4" xfId="2" applyNumberFormat="1" applyFont="1" applyFill="1" applyBorder="1" applyAlignment="1" applyProtection="1">
      <alignment horizontal="right" vertical="top" wrapText="1"/>
    </xf>
    <xf numFmtId="4" fontId="3" fillId="3" borderId="44" xfId="2" applyNumberFormat="1" applyFont="1" applyFill="1" applyBorder="1" applyAlignment="1" applyProtection="1">
      <alignment horizontal="right" vertical="top" wrapText="1"/>
    </xf>
    <xf numFmtId="0" fontId="15" fillId="3" borderId="8" xfId="0" applyFont="1" applyFill="1" applyBorder="1" applyAlignment="1">
      <alignment vertical="top" wrapText="1"/>
    </xf>
    <xf numFmtId="4" fontId="3" fillId="3" borderId="57" xfId="2" applyNumberFormat="1" applyFont="1" applyFill="1" applyBorder="1" applyAlignment="1" applyProtection="1">
      <alignment horizontal="right" vertical="top" wrapText="1"/>
    </xf>
    <xf numFmtId="4" fontId="3" fillId="4" borderId="2" xfId="2" applyNumberFormat="1" applyFont="1" applyFill="1" applyBorder="1" applyAlignment="1" applyProtection="1">
      <alignment horizontal="right" vertical="top" wrapText="1"/>
    </xf>
    <xf numFmtId="4" fontId="3" fillId="4" borderId="59" xfId="2" applyNumberFormat="1" applyFont="1" applyFill="1" applyBorder="1" applyAlignment="1" applyProtection="1">
      <alignment horizontal="right" vertical="top" wrapText="1"/>
    </xf>
    <xf numFmtId="4" fontId="3" fillId="4" borderId="38" xfId="2" applyNumberFormat="1" applyFont="1" applyFill="1" applyBorder="1" applyAlignment="1" applyProtection="1">
      <alignment horizontal="right" vertical="top" wrapText="1"/>
    </xf>
    <xf numFmtId="4" fontId="3" fillId="4" borderId="45" xfId="2" applyNumberFormat="1" applyFont="1" applyFill="1" applyBorder="1" applyAlignment="1" applyProtection="1">
      <alignment horizontal="right" vertical="top" wrapText="1"/>
    </xf>
    <xf numFmtId="4" fontId="3" fillId="4" borderId="49" xfId="2" applyNumberFormat="1" applyFont="1" applyFill="1" applyBorder="1" applyAlignment="1" applyProtection="1">
      <alignment horizontal="right" vertical="top" wrapText="1"/>
    </xf>
    <xf numFmtId="4" fontId="3" fillId="4" borderId="43" xfId="2" applyNumberFormat="1" applyFont="1" applyFill="1" applyBorder="1" applyAlignment="1" applyProtection="1">
      <alignment horizontal="right" vertical="top" wrapText="1"/>
    </xf>
    <xf numFmtId="4" fontId="3" fillId="4" borderId="30" xfId="2" applyNumberFormat="1" applyFont="1" applyFill="1" applyBorder="1" applyAlignment="1" applyProtection="1">
      <alignment horizontal="right" vertical="top" wrapText="1"/>
    </xf>
    <xf numFmtId="4" fontId="3" fillId="4" borderId="61" xfId="2" applyNumberFormat="1" applyFont="1" applyFill="1" applyBorder="1" applyAlignment="1" applyProtection="1">
      <alignment horizontal="right" vertical="top" wrapText="1"/>
    </xf>
    <xf numFmtId="4" fontId="3" fillId="4" borderId="37" xfId="2" applyNumberFormat="1" applyFont="1" applyFill="1" applyBorder="1" applyAlignment="1" applyProtection="1">
      <alignment horizontal="right" vertical="top" wrapText="1"/>
    </xf>
    <xf numFmtId="4" fontId="3" fillId="4" borderId="54" xfId="2" applyNumberFormat="1" applyFont="1" applyFill="1" applyBorder="1" applyAlignment="1" applyProtection="1">
      <alignment horizontal="right" vertical="top" wrapText="1"/>
    </xf>
    <xf numFmtId="4" fontId="3" fillId="4" borderId="7" xfId="2" applyNumberFormat="1" applyFont="1" applyFill="1" applyBorder="1" applyAlignment="1" applyProtection="1">
      <alignment horizontal="right" vertical="top" wrapText="1"/>
    </xf>
    <xf numFmtId="4" fontId="3" fillId="4" borderId="55" xfId="2" applyNumberFormat="1" applyFont="1" applyFill="1" applyBorder="1" applyAlignment="1" applyProtection="1">
      <alignment horizontal="right" vertical="top" wrapText="1"/>
    </xf>
    <xf numFmtId="4" fontId="3" fillId="4" borderId="50" xfId="2" applyNumberFormat="1" applyFont="1" applyFill="1" applyBorder="1" applyAlignment="1" applyProtection="1">
      <alignment horizontal="right" vertical="top" wrapText="1"/>
    </xf>
    <xf numFmtId="4" fontId="3" fillId="4" borderId="64" xfId="2" applyNumberFormat="1" applyFont="1" applyFill="1" applyBorder="1" applyAlignment="1" applyProtection="1">
      <alignment horizontal="right" vertical="top" wrapText="1"/>
    </xf>
    <xf numFmtId="4" fontId="3" fillId="4" borderId="29" xfId="2" applyNumberFormat="1" applyFont="1" applyFill="1" applyBorder="1" applyAlignment="1" applyProtection="1">
      <alignment horizontal="right" vertical="top" wrapText="1"/>
    </xf>
    <xf numFmtId="4" fontId="3" fillId="4" borderId="46" xfId="2" applyNumberFormat="1" applyFont="1" applyFill="1" applyBorder="1" applyAlignment="1" applyProtection="1">
      <alignment horizontal="right" vertical="top" wrapText="1"/>
    </xf>
    <xf numFmtId="4" fontId="3" fillId="4" borderId="47" xfId="2" applyNumberFormat="1" applyFont="1" applyFill="1" applyBorder="1" applyAlignment="1" applyProtection="1">
      <alignment horizontal="right" vertical="top" wrapText="1"/>
    </xf>
    <xf numFmtId="4" fontId="3" fillId="4" borderId="63" xfId="2" applyNumberFormat="1" applyFont="1" applyFill="1" applyBorder="1" applyAlignment="1" applyProtection="1">
      <alignment horizontal="right" vertical="top" wrapText="1"/>
    </xf>
    <xf numFmtId="4" fontId="1" fillId="3" borderId="5" xfId="2" applyNumberFormat="1" applyFont="1" applyFill="1" applyBorder="1" applyAlignment="1" applyProtection="1">
      <alignment horizontal="right" vertical="top" wrapText="1"/>
    </xf>
    <xf numFmtId="4" fontId="3" fillId="3" borderId="7" xfId="2" applyNumberFormat="1" applyFont="1" applyFill="1" applyBorder="1" applyAlignment="1" applyProtection="1">
      <alignment horizontal="right" vertical="top" wrapText="1"/>
    </xf>
    <xf numFmtId="4" fontId="3" fillId="3" borderId="59" xfId="2" applyNumberFormat="1" applyFont="1" applyFill="1" applyBorder="1" applyAlignment="1" applyProtection="1">
      <alignment horizontal="right" vertical="top" wrapText="1"/>
    </xf>
    <xf numFmtId="4" fontId="3" fillId="3" borderId="54" xfId="2" applyNumberFormat="1" applyFont="1" applyFill="1" applyBorder="1" applyAlignment="1" applyProtection="1">
      <alignment horizontal="right" vertical="top" wrapText="1"/>
    </xf>
    <xf numFmtId="4" fontId="3" fillId="3" borderId="2" xfId="2" applyNumberFormat="1" applyFont="1" applyFill="1" applyBorder="1" applyAlignment="1" applyProtection="1">
      <alignment horizontal="right" vertical="top" wrapText="1"/>
    </xf>
    <xf numFmtId="4" fontId="3" fillId="3" borderId="29" xfId="2" applyNumberFormat="1" applyFont="1" applyFill="1" applyBorder="1" applyAlignment="1" applyProtection="1">
      <alignment horizontal="right" vertical="top" wrapText="1"/>
    </xf>
    <xf numFmtId="4" fontId="3" fillId="3" borderId="61" xfId="2" applyNumberFormat="1" applyFont="1" applyFill="1" applyBorder="1" applyAlignment="1" applyProtection="1">
      <alignment horizontal="right" vertical="top" wrapText="1"/>
    </xf>
    <xf numFmtId="4" fontId="3" fillId="3" borderId="64" xfId="2" applyNumberFormat="1" applyFont="1" applyFill="1" applyBorder="1" applyAlignment="1" applyProtection="1">
      <alignment horizontal="right" vertical="top" wrapText="1"/>
    </xf>
    <xf numFmtId="4" fontId="3" fillId="3" borderId="30" xfId="2" applyNumberFormat="1" applyFont="1" applyFill="1" applyBorder="1" applyAlignment="1" applyProtection="1">
      <alignment horizontal="right" vertical="top" wrapText="1"/>
    </xf>
    <xf numFmtId="164" fontId="16" fillId="3" borderId="0" xfId="0" applyNumberFormat="1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center" vertical="top"/>
    </xf>
    <xf numFmtId="165" fontId="19" fillId="3" borderId="1" xfId="0" applyNumberFormat="1" applyFont="1" applyFill="1" applyBorder="1" applyAlignment="1" applyProtection="1">
      <alignment horizontal="center" vertical="top" wrapText="1"/>
    </xf>
    <xf numFmtId="10" fontId="19" fillId="3" borderId="2" xfId="0" applyNumberFormat="1" applyFont="1" applyFill="1" applyBorder="1" applyAlignment="1" applyProtection="1">
      <alignment horizontal="center" vertical="top" wrapText="1"/>
    </xf>
    <xf numFmtId="10" fontId="19" fillId="3" borderId="15" xfId="0" applyNumberFormat="1" applyFont="1" applyFill="1" applyBorder="1" applyAlignment="1" applyProtection="1">
      <alignment horizontal="center" vertical="top" wrapText="1"/>
    </xf>
    <xf numFmtId="165" fontId="19" fillId="3" borderId="9" xfId="0" applyNumberFormat="1" applyFont="1" applyFill="1" applyBorder="1" applyAlignment="1" applyProtection="1">
      <alignment horizontal="center" vertical="top" wrapText="1"/>
    </xf>
    <xf numFmtId="165" fontId="19" fillId="3" borderId="51" xfId="0" applyNumberFormat="1" applyFont="1" applyFill="1" applyBorder="1" applyAlignment="1" applyProtection="1">
      <alignment horizontal="center" vertical="top" wrapText="1"/>
    </xf>
    <xf numFmtId="0" fontId="25" fillId="3" borderId="10" xfId="0" applyFont="1" applyFill="1" applyBorder="1" applyAlignment="1">
      <alignment vertical="top" wrapText="1"/>
    </xf>
    <xf numFmtId="4" fontId="3" fillId="3" borderId="38" xfId="2" applyNumberFormat="1" applyFont="1" applyFill="1" applyBorder="1" applyAlignment="1" applyProtection="1">
      <alignment horizontal="right" vertical="top" wrapText="1"/>
    </xf>
    <xf numFmtId="4" fontId="3" fillId="3" borderId="46" xfId="2" applyNumberFormat="1" applyFont="1" applyFill="1" applyBorder="1" applyAlignment="1" applyProtection="1">
      <alignment horizontal="right" vertical="top" wrapText="1"/>
    </xf>
    <xf numFmtId="4" fontId="3" fillId="3" borderId="37" xfId="2" applyNumberFormat="1" applyFont="1" applyFill="1" applyBorder="1" applyAlignment="1" applyProtection="1">
      <alignment horizontal="right" vertical="top" wrapText="1"/>
    </xf>
    <xf numFmtId="4" fontId="3" fillId="3" borderId="63" xfId="2" applyNumberFormat="1" applyFont="1" applyFill="1" applyBorder="1" applyAlignment="1" applyProtection="1">
      <alignment horizontal="right" vertical="top" wrapText="1"/>
    </xf>
    <xf numFmtId="0" fontId="18" fillId="3" borderId="10" xfId="0" applyFont="1" applyFill="1" applyBorder="1" applyAlignment="1" applyProtection="1">
      <alignment horizontal="left" vertical="top" wrapText="1"/>
    </xf>
    <xf numFmtId="4" fontId="3" fillId="3" borderId="45" xfId="2" applyNumberFormat="1" applyFont="1" applyFill="1" applyBorder="1" applyAlignment="1" applyProtection="1">
      <alignment horizontal="right" vertical="top" wrapText="1"/>
    </xf>
    <xf numFmtId="4" fontId="3" fillId="3" borderId="49" xfId="2" applyNumberFormat="1" applyFont="1" applyFill="1" applyBorder="1" applyAlignment="1" applyProtection="1">
      <alignment horizontal="right" vertical="top" wrapText="1"/>
    </xf>
    <xf numFmtId="4" fontId="3" fillId="3" borderId="43" xfId="2" applyNumberFormat="1" applyFont="1" applyFill="1" applyBorder="1" applyAlignment="1" applyProtection="1">
      <alignment horizontal="right" vertical="top" wrapText="1"/>
    </xf>
    <xf numFmtId="4" fontId="3" fillId="3" borderId="55" xfId="2" applyNumberFormat="1" applyFont="1" applyFill="1" applyBorder="1" applyAlignment="1" applyProtection="1">
      <alignment horizontal="right" vertical="top" wrapText="1"/>
    </xf>
    <xf numFmtId="4" fontId="3" fillId="3" borderId="47" xfId="2" applyNumberFormat="1" applyFont="1" applyFill="1" applyBorder="1" applyAlignment="1" applyProtection="1">
      <alignment horizontal="right" vertical="top" wrapText="1"/>
    </xf>
    <xf numFmtId="0" fontId="15" fillId="3" borderId="1" xfId="0" applyFont="1" applyFill="1" applyBorder="1" applyAlignment="1">
      <alignment vertical="top" wrapText="1"/>
    </xf>
    <xf numFmtId="4" fontId="1" fillId="3" borderId="2" xfId="2" applyNumberFormat="1" applyFont="1" applyFill="1" applyBorder="1" applyAlignment="1" applyProtection="1">
      <alignment horizontal="right" vertical="top" wrapText="1"/>
    </xf>
    <xf numFmtId="4" fontId="1" fillId="3" borderId="59" xfId="2" applyNumberFormat="1" applyFont="1" applyFill="1" applyBorder="1" applyAlignment="1" applyProtection="1">
      <alignment horizontal="right" vertical="top" wrapText="1"/>
    </xf>
    <xf numFmtId="4" fontId="1" fillId="3" borderId="38" xfId="2" applyNumberFormat="1" applyFont="1" applyFill="1" applyBorder="1" applyAlignment="1" applyProtection="1">
      <alignment horizontal="right" vertical="top" wrapText="1"/>
    </xf>
    <xf numFmtId="4" fontId="1" fillId="3" borderId="54" xfId="2" applyNumberFormat="1" applyFont="1" applyFill="1" applyBorder="1" applyAlignment="1" applyProtection="1">
      <alignment horizontal="right" vertical="top" wrapText="1"/>
    </xf>
    <xf numFmtId="4" fontId="1" fillId="3" borderId="46" xfId="2" applyNumberFormat="1" applyFont="1" applyFill="1" applyBorder="1" applyAlignment="1" applyProtection="1">
      <alignment horizontal="right" vertical="top" wrapText="1"/>
    </xf>
    <xf numFmtId="4" fontId="1" fillId="3" borderId="7" xfId="2" applyNumberFormat="1" applyFont="1" applyFill="1" applyBorder="1" applyAlignment="1" applyProtection="1">
      <alignment horizontal="right" vertical="top" wrapText="1"/>
    </xf>
    <xf numFmtId="4" fontId="2" fillId="3" borderId="68" xfId="2" applyNumberFormat="1" applyFont="1" applyFill="1" applyBorder="1" applyAlignment="1" applyProtection="1">
      <alignment horizontal="right" vertical="top" wrapText="1"/>
    </xf>
    <xf numFmtId="4" fontId="2" fillId="3" borderId="33" xfId="2" applyNumberFormat="1" applyFont="1" applyFill="1" applyBorder="1" applyAlignment="1" applyProtection="1">
      <alignment horizontal="right" vertical="top" wrapText="1"/>
    </xf>
    <xf numFmtId="169" fontId="1" fillId="3" borderId="2" xfId="2" applyNumberFormat="1" applyFont="1" applyFill="1" applyBorder="1" applyAlignment="1" applyProtection="1">
      <alignment horizontal="right" vertical="top" wrapText="1"/>
    </xf>
    <xf numFmtId="169" fontId="18" fillId="3" borderId="4" xfId="2" applyNumberFormat="1" applyFont="1" applyFill="1" applyBorder="1" applyAlignment="1" applyProtection="1">
      <alignment horizontal="right" vertical="top" wrapText="1"/>
    </xf>
    <xf numFmtId="169" fontId="18" fillId="3" borderId="1" xfId="2" applyNumberFormat="1" applyFont="1" applyFill="1" applyBorder="1" applyAlignment="1" applyProtection="1">
      <alignment horizontal="right" vertical="top" wrapText="1"/>
    </xf>
    <xf numFmtId="0" fontId="21" fillId="3" borderId="0" xfId="0" applyFont="1" applyFill="1" applyBorder="1" applyAlignment="1">
      <alignment horizontal="center" vertical="top"/>
    </xf>
    <xf numFmtId="0" fontId="19" fillId="3" borderId="9" xfId="0" applyFont="1" applyFill="1" applyBorder="1" applyAlignment="1" applyProtection="1">
      <alignment horizontal="left" vertical="top" wrapText="1"/>
    </xf>
    <xf numFmtId="169" fontId="2" fillId="3" borderId="68" xfId="2" applyNumberFormat="1" applyFont="1" applyFill="1" applyBorder="1" applyAlignment="1" applyProtection="1">
      <alignment horizontal="right" vertical="top" wrapText="1"/>
    </xf>
    <xf numFmtId="169" fontId="22" fillId="3" borderId="33" xfId="2" applyNumberFormat="1" applyFont="1" applyFill="1" applyBorder="1" applyAlignment="1" applyProtection="1">
      <alignment horizontal="right" vertical="top" wrapText="1"/>
    </xf>
    <xf numFmtId="169" fontId="3" fillId="3" borderId="30" xfId="2" applyNumberFormat="1" applyFont="1" applyFill="1" applyBorder="1" applyAlignment="1" applyProtection="1">
      <alignment horizontal="right" vertical="top" wrapText="1"/>
    </xf>
    <xf numFmtId="169" fontId="19" fillId="3" borderId="10" xfId="2" applyNumberFormat="1" applyFont="1" applyFill="1" applyBorder="1" applyAlignment="1" applyProtection="1">
      <alignment horizontal="right" vertical="top" wrapText="1"/>
    </xf>
    <xf numFmtId="10" fontId="19" fillId="3" borderId="35" xfId="2" applyNumberFormat="1" applyFont="1" applyFill="1" applyBorder="1" applyAlignment="1" applyProtection="1">
      <alignment horizontal="right" vertical="top" wrapText="1"/>
    </xf>
    <xf numFmtId="0" fontId="19" fillId="3" borderId="34" xfId="0" applyFont="1" applyFill="1" applyBorder="1" applyAlignment="1" applyProtection="1">
      <alignment horizontal="left" vertical="top" wrapText="1"/>
    </xf>
    <xf numFmtId="169" fontId="3" fillId="3" borderId="1" xfId="2" applyNumberFormat="1" applyFont="1" applyFill="1" applyBorder="1" applyAlignment="1" applyProtection="1">
      <alignment horizontal="right" vertical="top" wrapText="1"/>
    </xf>
    <xf numFmtId="4" fontId="3" fillId="3" borderId="58" xfId="2" applyNumberFormat="1" applyFont="1" applyFill="1" applyBorder="1" applyAlignment="1" applyProtection="1">
      <alignment horizontal="right" vertical="top" wrapText="1"/>
    </xf>
    <xf numFmtId="4" fontId="3" fillId="3" borderId="50" xfId="2" applyNumberFormat="1" applyFont="1" applyFill="1" applyBorder="1" applyAlignment="1" applyProtection="1">
      <alignment horizontal="right" vertical="top" wrapText="1"/>
    </xf>
    <xf numFmtId="4" fontId="3" fillId="3" borderId="5" xfId="2" applyNumberFormat="1" applyFont="1" applyFill="1" applyBorder="1" applyAlignment="1" applyProtection="1">
      <alignment horizontal="right" vertical="top" wrapText="1"/>
    </xf>
    <xf numFmtId="4" fontId="3" fillId="3" borderId="6" xfId="2" applyNumberFormat="1" applyFont="1" applyFill="1" applyBorder="1" applyAlignment="1" applyProtection="1">
      <alignment horizontal="right" vertical="top" wrapText="1"/>
    </xf>
    <xf numFmtId="4" fontId="3" fillId="3" borderId="62" xfId="2" applyNumberFormat="1" applyFont="1" applyFill="1" applyBorder="1" applyAlignment="1" applyProtection="1">
      <alignment horizontal="right" vertical="top" wrapText="1"/>
    </xf>
    <xf numFmtId="4" fontId="3" fillId="3" borderId="53" xfId="2" applyNumberFormat="1" applyFont="1" applyFill="1" applyBorder="1" applyAlignment="1" applyProtection="1">
      <alignment horizontal="right" vertical="top" wrapText="1"/>
    </xf>
    <xf numFmtId="4" fontId="3" fillId="3" borderId="3" xfId="2" applyNumberFormat="1" applyFont="1" applyFill="1" applyBorder="1" applyAlignment="1" applyProtection="1">
      <alignment horizontal="right" vertical="top" wrapText="1"/>
    </xf>
    <xf numFmtId="4" fontId="3" fillId="3" borderId="65" xfId="2" applyNumberFormat="1" applyFont="1" applyFill="1" applyBorder="1" applyAlignment="1" applyProtection="1">
      <alignment horizontal="right" vertical="top" wrapText="1"/>
    </xf>
    <xf numFmtId="4" fontId="3" fillId="3" borderId="39" xfId="2" applyNumberFormat="1" applyFont="1" applyFill="1" applyBorder="1" applyAlignment="1" applyProtection="1">
      <alignment horizontal="right" vertical="top" wrapText="1"/>
    </xf>
    <xf numFmtId="4" fontId="1" fillId="3" borderId="29" xfId="2" applyNumberFormat="1" applyFont="1" applyFill="1" applyBorder="1" applyAlignment="1" applyProtection="1">
      <alignment horizontal="right" vertical="top" wrapText="1"/>
    </xf>
    <xf numFmtId="4" fontId="1" fillId="3" borderId="61" xfId="2" applyNumberFormat="1" applyFont="1" applyFill="1" applyBorder="1" applyAlignment="1" applyProtection="1">
      <alignment horizontal="right" vertical="top" wrapText="1"/>
    </xf>
    <xf numFmtId="4" fontId="1" fillId="3" borderId="64" xfId="2" applyNumberFormat="1" applyFont="1" applyFill="1" applyBorder="1" applyAlignment="1" applyProtection="1">
      <alignment horizontal="right" vertical="top" wrapText="1"/>
    </xf>
    <xf numFmtId="4" fontId="1" fillId="3" borderId="30" xfId="2" applyNumberFormat="1" applyFont="1" applyFill="1" applyBorder="1" applyAlignment="1" applyProtection="1">
      <alignment horizontal="right" vertical="top" wrapText="1"/>
    </xf>
    <xf numFmtId="0" fontId="25" fillId="3" borderId="8" xfId="0" applyFont="1" applyFill="1" applyBorder="1" applyAlignment="1">
      <alignment vertical="top" wrapText="1"/>
    </xf>
    <xf numFmtId="0" fontId="25" fillId="3" borderId="7" xfId="0" applyFont="1" applyFill="1" applyBorder="1" applyAlignment="1">
      <alignment vertical="top" wrapText="1"/>
    </xf>
    <xf numFmtId="4" fontId="3" fillId="3" borderId="42" xfId="2" applyNumberFormat="1" applyFont="1" applyFill="1" applyBorder="1" applyAlignment="1" applyProtection="1">
      <alignment horizontal="right" vertical="top" wrapText="1"/>
    </xf>
    <xf numFmtId="10" fontId="19" fillId="3" borderId="10" xfId="2" applyNumberFormat="1" applyFont="1" applyFill="1" applyBorder="1" applyAlignment="1" applyProtection="1">
      <alignment horizontal="right" vertical="top" wrapText="1"/>
    </xf>
    <xf numFmtId="10" fontId="19" fillId="3" borderId="29" xfId="2" applyNumberFormat="1" applyFont="1" applyFill="1" applyBorder="1" applyAlignment="1" applyProtection="1">
      <alignment horizontal="right" vertical="top" wrapText="1"/>
    </xf>
    <xf numFmtId="169" fontId="19" fillId="3" borderId="29" xfId="2" applyNumberFormat="1" applyFont="1" applyFill="1" applyBorder="1" applyAlignment="1" applyProtection="1">
      <alignment horizontal="right" vertical="top" wrapText="1"/>
    </xf>
    <xf numFmtId="169" fontId="19" fillId="3" borderId="61" xfId="2" applyNumberFormat="1" applyFont="1" applyFill="1" applyBorder="1" applyAlignment="1" applyProtection="1">
      <alignment horizontal="right" vertical="top" wrapText="1"/>
    </xf>
    <xf numFmtId="10" fontId="19" fillId="3" borderId="64" xfId="2" applyNumberFormat="1" applyFont="1" applyFill="1" applyBorder="1" applyAlignment="1" applyProtection="1">
      <alignment horizontal="right" vertical="top" wrapText="1"/>
    </xf>
    <xf numFmtId="10" fontId="19" fillId="3" borderId="30" xfId="2" applyNumberFormat="1" applyFont="1" applyFill="1" applyBorder="1" applyAlignment="1" applyProtection="1">
      <alignment horizontal="right" vertical="top" wrapText="1"/>
    </xf>
    <xf numFmtId="10" fontId="3" fillId="3" borderId="1" xfId="2" applyNumberFormat="1" applyFont="1" applyFill="1" applyBorder="1" applyAlignment="1" applyProtection="1">
      <alignment horizontal="right" vertical="top" wrapText="1"/>
    </xf>
    <xf numFmtId="10" fontId="3" fillId="3" borderId="2" xfId="2" applyNumberFormat="1" applyFont="1" applyFill="1" applyBorder="1" applyAlignment="1" applyProtection="1">
      <alignment horizontal="right" vertical="top" wrapText="1"/>
    </xf>
    <xf numFmtId="10" fontId="3" fillId="3" borderId="7" xfId="2" applyNumberFormat="1" applyFont="1" applyFill="1" applyBorder="1" applyAlignment="1" applyProtection="1">
      <alignment horizontal="right" vertical="top" wrapText="1"/>
    </xf>
    <xf numFmtId="10" fontId="3" fillId="3" borderId="38" xfId="2" applyNumberFormat="1" applyFont="1" applyFill="1" applyBorder="1" applyAlignment="1" applyProtection="1">
      <alignment horizontal="right" vertical="top" wrapText="1"/>
    </xf>
    <xf numFmtId="169" fontId="3" fillId="3" borderId="7" xfId="2" applyNumberFormat="1" applyFont="1" applyFill="1" applyBorder="1" applyAlignment="1" applyProtection="1">
      <alignment horizontal="right" vertical="top" wrapText="1"/>
    </xf>
    <xf numFmtId="2" fontId="3" fillId="3" borderId="1" xfId="2" applyNumberFormat="1" applyFont="1" applyFill="1" applyBorder="1" applyAlignment="1" applyProtection="1">
      <alignment horizontal="right" vertical="top" wrapText="1"/>
    </xf>
    <xf numFmtId="169" fontId="3" fillId="3" borderId="41" xfId="2" applyNumberFormat="1" applyFont="1" applyFill="1" applyBorder="1" applyAlignment="1" applyProtection="1">
      <alignment horizontal="right" vertical="top" wrapText="1"/>
    </xf>
    <xf numFmtId="169" fontId="3" fillId="3" borderId="10" xfId="2" applyNumberFormat="1" applyFont="1" applyFill="1" applyBorder="1" applyAlignment="1" applyProtection="1">
      <alignment horizontal="right" vertical="top" wrapText="1"/>
    </xf>
    <xf numFmtId="10" fontId="3" fillId="3" borderId="10" xfId="2" applyNumberFormat="1" applyFont="1" applyFill="1" applyBorder="1" applyAlignment="1" applyProtection="1">
      <alignment horizontal="right" vertical="top" wrapText="1"/>
    </xf>
    <xf numFmtId="169" fontId="3" fillId="3" borderId="29" xfId="2" applyNumberFormat="1" applyFont="1" applyFill="1" applyBorder="1" applyAlignment="1" applyProtection="1">
      <alignment horizontal="right" vertical="top" wrapText="1"/>
    </xf>
    <xf numFmtId="169" fontId="3" fillId="3" borderId="61" xfId="2" applyNumberFormat="1" applyFont="1" applyFill="1" applyBorder="1" applyAlignment="1" applyProtection="1">
      <alignment horizontal="right" vertical="top" wrapText="1"/>
    </xf>
    <xf numFmtId="10" fontId="3" fillId="3" borderId="64" xfId="2" applyNumberFormat="1" applyFont="1" applyFill="1" applyBorder="1" applyAlignment="1" applyProtection="1">
      <alignment horizontal="right" vertical="top" wrapText="1"/>
    </xf>
    <xf numFmtId="10" fontId="3" fillId="3" borderId="30" xfId="2" applyNumberFormat="1" applyFont="1" applyFill="1" applyBorder="1" applyAlignment="1" applyProtection="1">
      <alignment horizontal="right" vertical="top" wrapText="1"/>
    </xf>
    <xf numFmtId="10" fontId="3" fillId="3" borderId="29" xfId="2" applyNumberFormat="1" applyFont="1" applyFill="1" applyBorder="1" applyAlignment="1" applyProtection="1">
      <alignment horizontal="right" vertical="top" wrapText="1"/>
    </xf>
    <xf numFmtId="2" fontId="3" fillId="3" borderId="10" xfId="2" applyNumberFormat="1" applyFont="1" applyFill="1" applyBorder="1" applyAlignment="1" applyProtection="1">
      <alignment horizontal="right" vertical="top" wrapText="1"/>
    </xf>
    <xf numFmtId="0" fontId="18" fillId="3" borderId="1" xfId="0" applyFont="1" applyFill="1" applyBorder="1" applyAlignment="1" applyProtection="1">
      <alignment horizontal="left" vertical="top" wrapText="1"/>
    </xf>
    <xf numFmtId="10" fontId="3" fillId="3" borderId="41" xfId="2" applyNumberFormat="1" applyFont="1" applyFill="1" applyBorder="1" applyAlignment="1" applyProtection="1">
      <alignment horizontal="right" vertical="top" wrapText="1"/>
    </xf>
    <xf numFmtId="169" fontId="3" fillId="3" borderId="50" xfId="2" applyNumberFormat="1" applyFont="1" applyFill="1" applyBorder="1" applyAlignment="1" applyProtection="1">
      <alignment horizontal="right" vertical="top" wrapText="1"/>
    </xf>
    <xf numFmtId="169" fontId="3" fillId="3" borderId="49" xfId="2" applyNumberFormat="1" applyFont="1" applyFill="1" applyBorder="1" applyAlignment="1" applyProtection="1">
      <alignment horizontal="right" vertical="top" wrapText="1"/>
    </xf>
    <xf numFmtId="10" fontId="3" fillId="3" borderId="55" xfId="2" applyNumberFormat="1" applyFont="1" applyFill="1" applyBorder="1" applyAlignment="1" applyProtection="1">
      <alignment horizontal="right" vertical="top" wrapText="1"/>
    </xf>
    <xf numFmtId="10" fontId="3" fillId="3" borderId="45" xfId="2" applyNumberFormat="1" applyFont="1" applyFill="1" applyBorder="1" applyAlignment="1" applyProtection="1">
      <alignment horizontal="right" vertical="top" wrapText="1"/>
    </xf>
    <xf numFmtId="10" fontId="3" fillId="3" borderId="50" xfId="2" applyNumberFormat="1" applyFont="1" applyFill="1" applyBorder="1" applyAlignment="1" applyProtection="1">
      <alignment horizontal="right" vertical="top" wrapText="1"/>
    </xf>
    <xf numFmtId="10" fontId="3" fillId="3" borderId="47" xfId="2" applyNumberFormat="1" applyFont="1" applyFill="1" applyBorder="1" applyAlignment="1" applyProtection="1">
      <alignment horizontal="right" vertical="top" wrapText="1"/>
    </xf>
    <xf numFmtId="2" fontId="3" fillId="3" borderId="41" xfId="2" applyNumberFormat="1" applyFont="1" applyFill="1" applyBorder="1" applyAlignment="1" applyProtection="1">
      <alignment horizontal="right" vertical="top" wrapText="1"/>
    </xf>
    <xf numFmtId="169" fontId="3" fillId="3" borderId="38" xfId="2" applyNumberFormat="1" applyFont="1" applyFill="1" applyBorder="1" applyAlignment="1" applyProtection="1">
      <alignment horizontal="right" vertical="top" wrapText="1"/>
    </xf>
    <xf numFmtId="169" fontId="3" fillId="3" borderId="43" xfId="2" applyNumberFormat="1" applyFont="1" applyFill="1" applyBorder="1" applyAlignment="1" applyProtection="1">
      <alignment horizontal="right" vertical="top" wrapText="1"/>
    </xf>
    <xf numFmtId="10" fontId="3" fillId="3" borderId="43" xfId="2" applyNumberFormat="1" applyFont="1" applyFill="1" applyBorder="1" applyAlignment="1" applyProtection="1">
      <alignment horizontal="right" vertical="top" wrapText="1"/>
    </xf>
    <xf numFmtId="2" fontId="1" fillId="3" borderId="1" xfId="2" applyNumberFormat="1" applyFont="1" applyFill="1" applyBorder="1" applyAlignment="1" applyProtection="1">
      <alignment horizontal="right" vertical="top" wrapText="1"/>
    </xf>
    <xf numFmtId="2" fontId="1" fillId="3" borderId="7" xfId="2" applyNumberFormat="1" applyFont="1" applyFill="1" applyBorder="1" applyAlignment="1" applyProtection="1">
      <alignment horizontal="right" vertical="top" wrapText="1"/>
    </xf>
    <xf numFmtId="0" fontId="10" fillId="3" borderId="0" xfId="0" applyFont="1" applyFill="1" applyBorder="1" applyAlignment="1" applyProtection="1">
      <alignment horizontal="justify" vertical="top"/>
    </xf>
    <xf numFmtId="165" fontId="18" fillId="4" borderId="52" xfId="0" applyNumberFormat="1" applyFont="1" applyFill="1" applyBorder="1" applyAlignment="1" applyProtection="1">
      <alignment horizontal="left" vertical="top" wrapText="1"/>
    </xf>
    <xf numFmtId="0" fontId="25" fillId="4" borderId="10" xfId="0" applyFont="1" applyFill="1" applyBorder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0" fontId="15" fillId="4" borderId="5" xfId="0" applyFont="1" applyFill="1" applyBorder="1" applyAlignment="1">
      <alignment vertical="top" wrapText="1"/>
    </xf>
    <xf numFmtId="4" fontId="3" fillId="4" borderId="58" xfId="2" applyNumberFormat="1" applyFont="1" applyFill="1" applyBorder="1" applyAlignment="1" applyProtection="1">
      <alignment horizontal="right" vertical="top" wrapText="1"/>
    </xf>
    <xf numFmtId="0" fontId="15" fillId="4" borderId="8" xfId="0" applyFont="1" applyFill="1" applyBorder="1" applyAlignment="1">
      <alignment vertical="top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0" borderId="19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/>
    </xf>
    <xf numFmtId="0" fontId="20" fillId="0" borderId="1" xfId="0" applyFont="1" applyBorder="1"/>
    <xf numFmtId="3" fontId="20" fillId="0" borderId="1" xfId="0" applyNumberFormat="1" applyFont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 applyProtection="1">
      <alignment horizontal="center" vertical="top" wrapText="1"/>
    </xf>
    <xf numFmtId="170" fontId="20" fillId="0" borderId="1" xfId="2" applyNumberFormat="1" applyFont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20" fillId="0" borderId="0" xfId="0" applyFont="1" applyFill="1" applyBorder="1" applyAlignment="1" applyProtection="1">
      <alignment vertical="center"/>
    </xf>
    <xf numFmtId="165" fontId="20" fillId="0" borderId="0" xfId="0" applyNumberFormat="1" applyFont="1" applyFill="1" applyBorder="1" applyAlignment="1" applyProtection="1">
      <alignment horizontal="left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0" fontId="20" fillId="0" borderId="0" xfId="0" applyFont="1" applyBorder="1"/>
    <xf numFmtId="2" fontId="3" fillId="3" borderId="59" xfId="2" applyNumberFormat="1" applyFont="1" applyFill="1" applyBorder="1" applyAlignment="1" applyProtection="1">
      <alignment horizontal="right" vertical="top" wrapText="1"/>
    </xf>
    <xf numFmtId="2" fontId="3" fillId="3" borderId="54" xfId="2" applyNumberFormat="1" applyFont="1" applyFill="1" applyBorder="1" applyAlignment="1" applyProtection="1">
      <alignment horizontal="right" vertical="top" wrapText="1"/>
    </xf>
    <xf numFmtId="2" fontId="3" fillId="3" borderId="2" xfId="2" applyNumberFormat="1" applyFont="1" applyFill="1" applyBorder="1" applyAlignment="1" applyProtection="1">
      <alignment horizontal="right" vertical="top" wrapText="1"/>
    </xf>
    <xf numFmtId="2" fontId="3" fillId="3" borderId="7" xfId="2" applyNumberFormat="1" applyFont="1" applyFill="1" applyBorder="1" applyAlignment="1" applyProtection="1">
      <alignment horizontal="right" vertical="top" wrapText="1"/>
    </xf>
    <xf numFmtId="2" fontId="3" fillId="3" borderId="38" xfId="2" applyNumberFormat="1" applyFont="1" applyFill="1" applyBorder="1" applyAlignment="1" applyProtection="1">
      <alignment horizontal="right" vertical="top" wrapText="1"/>
    </xf>
    <xf numFmtId="2" fontId="3" fillId="3" borderId="46" xfId="2" applyNumberFormat="1" applyFont="1" applyFill="1" applyBorder="1" applyAlignment="1" applyProtection="1">
      <alignment horizontal="right" vertical="top" wrapText="1"/>
    </xf>
    <xf numFmtId="2" fontId="3" fillId="3" borderId="29" xfId="2" applyNumberFormat="1" applyFont="1" applyFill="1" applyBorder="1" applyAlignment="1" applyProtection="1">
      <alignment horizontal="right" vertical="top" wrapText="1"/>
    </xf>
    <xf numFmtId="2" fontId="3" fillId="3" borderId="61" xfId="2" applyNumberFormat="1" applyFont="1" applyFill="1" applyBorder="1" applyAlignment="1" applyProtection="1">
      <alignment horizontal="right" vertical="top" wrapText="1"/>
    </xf>
    <xf numFmtId="2" fontId="3" fillId="3" borderId="64" xfId="2" applyNumberFormat="1" applyFont="1" applyFill="1" applyBorder="1" applyAlignment="1" applyProtection="1">
      <alignment horizontal="right" vertical="top" wrapText="1"/>
    </xf>
    <xf numFmtId="2" fontId="3" fillId="3" borderId="30" xfId="2" applyNumberFormat="1" applyFont="1" applyFill="1" applyBorder="1" applyAlignment="1" applyProtection="1">
      <alignment horizontal="right" vertical="top" wrapText="1"/>
    </xf>
    <xf numFmtId="2" fontId="3" fillId="3" borderId="63" xfId="2" applyNumberFormat="1" applyFont="1" applyFill="1" applyBorder="1" applyAlignment="1" applyProtection="1">
      <alignment horizontal="right" vertical="top" wrapText="1"/>
    </xf>
    <xf numFmtId="2" fontId="19" fillId="3" borderId="1" xfId="2" applyNumberFormat="1" applyFont="1" applyFill="1" applyBorder="1" applyAlignment="1" applyProtection="1">
      <alignment horizontal="right" vertical="top" wrapText="1"/>
    </xf>
    <xf numFmtId="2" fontId="19" fillId="3" borderId="2" xfId="2" applyNumberFormat="1" applyFont="1" applyFill="1" applyBorder="1" applyAlignment="1" applyProtection="1">
      <alignment horizontal="right" vertical="top" wrapText="1"/>
    </xf>
    <xf numFmtId="2" fontId="19" fillId="3" borderId="7" xfId="2" applyNumberFormat="1" applyFont="1" applyFill="1" applyBorder="1" applyAlignment="1" applyProtection="1">
      <alignment horizontal="right" vertical="top" wrapText="1"/>
    </xf>
    <xf numFmtId="2" fontId="3" fillId="3" borderId="50" xfId="2" applyNumberFormat="1" applyFont="1" applyFill="1" applyBorder="1" applyAlignment="1" applyProtection="1">
      <alignment horizontal="right" vertical="top" wrapText="1"/>
    </xf>
    <xf numFmtId="2" fontId="3" fillId="3" borderId="49" xfId="2" applyNumberFormat="1" applyFont="1" applyFill="1" applyBorder="1" applyAlignment="1" applyProtection="1">
      <alignment horizontal="right" vertical="top" wrapText="1"/>
    </xf>
    <xf numFmtId="2" fontId="3" fillId="3" borderId="55" xfId="2" applyNumberFormat="1" applyFont="1" applyFill="1" applyBorder="1" applyAlignment="1" applyProtection="1">
      <alignment horizontal="right" vertical="top" wrapText="1"/>
    </xf>
    <xf numFmtId="2" fontId="3" fillId="3" borderId="45" xfId="2" applyNumberFormat="1" applyFont="1" applyFill="1" applyBorder="1" applyAlignment="1" applyProtection="1">
      <alignment horizontal="right" vertical="top" wrapText="1"/>
    </xf>
    <xf numFmtId="2" fontId="3" fillId="3" borderId="47" xfId="2" applyNumberFormat="1" applyFont="1" applyFill="1" applyBorder="1" applyAlignment="1" applyProtection="1">
      <alignment horizontal="right" vertical="top" wrapText="1"/>
    </xf>
    <xf numFmtId="2" fontId="19" fillId="3" borderId="47" xfId="2" applyNumberFormat="1" applyFont="1" applyFill="1" applyBorder="1" applyAlignment="1" applyProtection="1">
      <alignment horizontal="right" vertical="top" wrapText="1"/>
    </xf>
    <xf numFmtId="2" fontId="19" fillId="3" borderId="41" xfId="2" applyNumberFormat="1" applyFont="1" applyFill="1" applyBorder="1" applyAlignment="1" applyProtection="1">
      <alignment horizontal="right" vertical="top" wrapText="1"/>
    </xf>
    <xf numFmtId="2" fontId="19" fillId="3" borderId="30" xfId="2" applyNumberFormat="1" applyFont="1" applyFill="1" applyBorder="1" applyAlignment="1" applyProtection="1">
      <alignment horizontal="right" vertical="top" wrapText="1"/>
    </xf>
    <xf numFmtId="2" fontId="19" fillId="3" borderId="29" xfId="2" applyNumberFormat="1" applyFont="1" applyFill="1" applyBorder="1" applyAlignment="1" applyProtection="1">
      <alignment horizontal="right" vertical="top" wrapText="1"/>
    </xf>
    <xf numFmtId="2" fontId="3" fillId="3" borderId="43" xfId="2" applyNumberFormat="1" applyFont="1" applyFill="1" applyBorder="1" applyAlignment="1" applyProtection="1">
      <alignment horizontal="right" vertical="top" wrapText="1"/>
    </xf>
    <xf numFmtId="0" fontId="33" fillId="0" borderId="0" xfId="0" applyFont="1"/>
    <xf numFmtId="0" fontId="4" fillId="0" borderId="0" xfId="0" applyFont="1" applyAlignment="1">
      <alignment horizontal="left"/>
    </xf>
    <xf numFmtId="0" fontId="35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right"/>
    </xf>
    <xf numFmtId="0" fontId="34" fillId="0" borderId="0" xfId="0" applyFont="1"/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5" borderId="30" xfId="3" applyFont="1" applyFill="1" applyBorder="1" applyAlignment="1">
      <alignment vertical="top" wrapText="1"/>
    </xf>
    <xf numFmtId="0" fontId="3" fillId="5" borderId="15" xfId="3" applyFont="1" applyFill="1" applyBorder="1" applyAlignment="1">
      <alignment vertical="top" wrapText="1"/>
    </xf>
    <xf numFmtId="0" fontId="3" fillId="5" borderId="3" xfId="3" applyFont="1" applyFill="1" applyBorder="1" applyAlignment="1">
      <alignment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5" fontId="3" fillId="0" borderId="0" xfId="4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right" vertical="center" wrapText="1"/>
    </xf>
    <xf numFmtId="3" fontId="3" fillId="0" borderId="0" xfId="5" applyNumberFormat="1" applyFont="1" applyAlignment="1">
      <alignment horizontal="center" vertical="center"/>
    </xf>
    <xf numFmtId="0" fontId="3" fillId="0" borderId="0" xfId="5" applyFont="1"/>
    <xf numFmtId="0" fontId="20" fillId="0" borderId="1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9" fontId="3" fillId="3" borderId="41" xfId="6" applyFont="1" applyFill="1" applyBorder="1" applyAlignment="1" applyProtection="1">
      <alignment horizontal="right" vertical="top" wrapText="1"/>
    </xf>
    <xf numFmtId="9" fontId="1" fillId="3" borderId="41" xfId="6" applyFont="1" applyFill="1" applyBorder="1" applyAlignment="1" applyProtection="1">
      <alignment horizontal="right" vertical="top" wrapText="1"/>
    </xf>
    <xf numFmtId="4" fontId="19" fillId="3" borderId="2" xfId="0" applyNumberFormat="1" applyFont="1" applyFill="1" applyBorder="1" applyAlignment="1" applyProtection="1">
      <alignment horizontal="center" vertical="top" wrapText="1"/>
    </xf>
    <xf numFmtId="4" fontId="18" fillId="3" borderId="4" xfId="2" applyNumberFormat="1" applyFont="1" applyFill="1" applyBorder="1" applyAlignment="1" applyProtection="1">
      <alignment horizontal="right" vertical="top" wrapText="1"/>
    </xf>
    <xf numFmtId="4" fontId="19" fillId="3" borderId="10" xfId="2" applyNumberFormat="1" applyFont="1" applyFill="1" applyBorder="1" applyAlignment="1" applyProtection="1">
      <alignment horizontal="right" vertical="top" wrapText="1"/>
    </xf>
    <xf numFmtId="4" fontId="16" fillId="3" borderId="0" xfId="0" applyNumberFormat="1" applyFont="1" applyFill="1" applyBorder="1" applyAlignment="1" applyProtection="1">
      <alignment horizontal="justify" vertical="top" wrapText="1"/>
    </xf>
    <xf numFmtId="9" fontId="1" fillId="3" borderId="1" xfId="6" applyFont="1" applyFill="1" applyBorder="1" applyAlignment="1" applyProtection="1">
      <alignment horizontal="right" vertical="top" wrapText="1"/>
    </xf>
    <xf numFmtId="9" fontId="3" fillId="3" borderId="1" xfId="6" applyFont="1" applyFill="1" applyBorder="1" applyAlignment="1" applyProtection="1">
      <alignment horizontal="right" vertical="top" wrapText="1"/>
    </xf>
    <xf numFmtId="9" fontId="1" fillId="4" borderId="1" xfId="6" applyFont="1" applyFill="1" applyBorder="1" applyAlignment="1" applyProtection="1">
      <alignment horizontal="right" vertical="top" wrapText="1"/>
    </xf>
    <xf numFmtId="9" fontId="3" fillId="4" borderId="1" xfId="6" applyFont="1" applyFill="1" applyBorder="1" applyAlignment="1" applyProtection="1">
      <alignment horizontal="right" vertical="top" wrapText="1"/>
    </xf>
    <xf numFmtId="9" fontId="3" fillId="3" borderId="44" xfId="6" applyFont="1" applyFill="1" applyBorder="1" applyAlignment="1" applyProtection="1">
      <alignment horizontal="right" vertical="top" wrapText="1"/>
    </xf>
    <xf numFmtId="4" fontId="1" fillId="3" borderId="63" xfId="2" applyNumberFormat="1" applyFont="1" applyFill="1" applyBorder="1" applyAlignment="1" applyProtection="1">
      <alignment horizontal="right" vertical="top" wrapText="1"/>
    </xf>
    <xf numFmtId="0" fontId="18" fillId="3" borderId="8" xfId="0" applyFont="1" applyFill="1" applyBorder="1" applyAlignment="1" applyProtection="1">
      <alignment horizontal="left" vertical="top" wrapText="1"/>
    </xf>
    <xf numFmtId="9" fontId="3" fillId="3" borderId="35" xfId="6" applyFont="1" applyFill="1" applyBorder="1" applyAlignment="1" applyProtection="1">
      <alignment horizontal="right" vertical="top" wrapText="1"/>
    </xf>
    <xf numFmtId="9" fontId="1" fillId="3" borderId="35" xfId="6" applyFont="1" applyFill="1" applyBorder="1" applyAlignment="1" applyProtection="1">
      <alignment horizontal="right" vertical="top" wrapText="1"/>
    </xf>
    <xf numFmtId="9" fontId="1" fillId="3" borderId="10" xfId="6" applyFont="1" applyFill="1" applyBorder="1" applyAlignment="1" applyProtection="1">
      <alignment horizontal="right" vertical="top" wrapText="1"/>
    </xf>
    <xf numFmtId="9" fontId="3" fillId="4" borderId="35" xfId="6" applyFont="1" applyFill="1" applyBorder="1" applyAlignment="1" applyProtection="1">
      <alignment horizontal="right" vertical="top" wrapText="1"/>
    </xf>
    <xf numFmtId="4" fontId="1" fillId="0" borderId="10" xfId="2" applyNumberFormat="1" applyFont="1" applyFill="1" applyBorder="1" applyAlignment="1" applyProtection="1">
      <alignment horizontal="right" vertical="top" wrapText="1"/>
    </xf>
    <xf numFmtId="2" fontId="1" fillId="0" borderId="1" xfId="2" applyNumberFormat="1" applyFont="1" applyFill="1" applyBorder="1" applyAlignment="1" applyProtection="1">
      <alignment horizontal="right" vertical="top" wrapText="1"/>
    </xf>
    <xf numFmtId="9" fontId="3" fillId="4" borderId="44" xfId="6" applyFont="1" applyFill="1" applyBorder="1" applyAlignment="1" applyProtection="1">
      <alignment horizontal="right" vertical="top" wrapText="1"/>
    </xf>
    <xf numFmtId="9" fontId="1" fillId="3" borderId="4" xfId="6" applyFont="1" applyFill="1" applyBorder="1" applyAlignment="1" applyProtection="1">
      <alignment horizontal="right" vertical="top" wrapText="1"/>
    </xf>
    <xf numFmtId="9" fontId="3" fillId="3" borderId="4" xfId="6" applyFont="1" applyFill="1" applyBorder="1" applyAlignment="1" applyProtection="1">
      <alignment horizontal="right" vertical="top" wrapText="1"/>
    </xf>
    <xf numFmtId="9" fontId="3" fillId="3" borderId="34" xfId="6" applyFont="1" applyFill="1" applyBorder="1" applyAlignment="1" applyProtection="1">
      <alignment horizontal="right" vertical="top" wrapText="1"/>
    </xf>
    <xf numFmtId="9" fontId="19" fillId="3" borderId="4" xfId="6" applyFont="1" applyFill="1" applyBorder="1" applyAlignment="1" applyProtection="1">
      <alignment horizontal="right" vertical="top" wrapText="1"/>
    </xf>
    <xf numFmtId="169" fontId="3" fillId="3" borderId="2" xfId="2" applyNumberFormat="1" applyFont="1" applyFill="1" applyBorder="1" applyAlignment="1" applyProtection="1">
      <alignment horizontal="right" vertical="top" wrapText="1"/>
    </xf>
    <xf numFmtId="0" fontId="19" fillId="3" borderId="8" xfId="0" applyFont="1" applyFill="1" applyBorder="1" applyAlignment="1" applyProtection="1">
      <alignment horizontal="center" vertical="top"/>
    </xf>
    <xf numFmtId="49" fontId="19" fillId="3" borderId="8" xfId="0" applyNumberFormat="1" applyFont="1" applyFill="1" applyBorder="1" applyAlignment="1" applyProtection="1">
      <alignment horizontal="center" vertical="top" wrapText="1"/>
    </xf>
    <xf numFmtId="49" fontId="19" fillId="3" borderId="5" xfId="0" applyNumberFormat="1" applyFont="1" applyFill="1" applyBorder="1" applyAlignment="1" applyProtection="1">
      <alignment horizontal="center" vertical="top" wrapText="1"/>
    </xf>
    <xf numFmtId="165" fontId="18" fillId="3" borderId="8" xfId="0" applyNumberFormat="1" applyFont="1" applyFill="1" applyBorder="1" applyAlignment="1" applyProtection="1">
      <alignment horizontal="center" vertical="top" wrapText="1"/>
    </xf>
    <xf numFmtId="165" fontId="18" fillId="3" borderId="5" xfId="0" applyNumberFormat="1" applyFont="1" applyFill="1" applyBorder="1" applyAlignment="1" applyProtection="1">
      <alignment horizontal="center" vertical="top" wrapText="1"/>
    </xf>
    <xf numFmtId="0" fontId="19" fillId="3" borderId="8" xfId="0" applyFont="1" applyFill="1" applyBorder="1" applyAlignment="1" applyProtection="1">
      <alignment horizontal="left" vertical="top" wrapText="1"/>
    </xf>
    <xf numFmtId="0" fontId="19" fillId="3" borderId="0" xfId="0" applyFont="1" applyFill="1" applyBorder="1" applyAlignment="1" applyProtection="1">
      <alignment horizontal="left" vertical="top" wrapText="1"/>
    </xf>
    <xf numFmtId="0" fontId="19" fillId="3" borderId="15" xfId="0" applyFont="1" applyFill="1" applyBorder="1" applyAlignment="1" applyProtection="1">
      <alignment horizontal="left" vertical="top" wrapText="1"/>
    </xf>
    <xf numFmtId="0" fontId="19" fillId="3" borderId="6" xfId="0" applyFont="1" applyFill="1" applyBorder="1" applyAlignment="1" applyProtection="1">
      <alignment horizontal="left" vertical="top" wrapText="1"/>
    </xf>
    <xf numFmtId="0" fontId="19" fillId="3" borderId="3" xfId="0" applyFont="1" applyFill="1" applyBorder="1" applyAlignment="1" applyProtection="1">
      <alignment horizontal="left" vertical="top" wrapText="1"/>
    </xf>
    <xf numFmtId="165" fontId="3" fillId="3" borderId="0" xfId="0" applyNumberFormat="1" applyFont="1" applyFill="1" applyBorder="1" applyAlignment="1" applyProtection="1">
      <alignment horizontal="justify" vertical="top" wrapText="1"/>
    </xf>
    <xf numFmtId="0" fontId="0" fillId="3" borderId="5" xfId="0" applyFill="1" applyBorder="1" applyAlignment="1">
      <alignment horizontal="center" vertical="top" wrapText="1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right" vertical="top"/>
    </xf>
    <xf numFmtId="4" fontId="3" fillId="3" borderId="0" xfId="0" applyNumberFormat="1" applyFont="1" applyFill="1" applyAlignment="1" applyProtection="1">
      <alignment vertical="top"/>
    </xf>
    <xf numFmtId="0" fontId="20" fillId="3" borderId="0" xfId="0" applyFont="1" applyFill="1" applyBorder="1" applyAlignment="1" applyProtection="1">
      <alignment horizontal="right" vertical="top"/>
    </xf>
    <xf numFmtId="0" fontId="3" fillId="3" borderId="0" xfId="0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3" fillId="3" borderId="24" xfId="0" applyFont="1" applyFill="1" applyBorder="1" applyAlignment="1" applyProtection="1">
      <alignment vertical="top"/>
    </xf>
    <xf numFmtId="0" fontId="3" fillId="3" borderId="24" xfId="0" applyFont="1" applyFill="1" applyBorder="1" applyAlignment="1" applyProtection="1">
      <alignment horizontal="right" vertical="top"/>
    </xf>
    <xf numFmtId="0" fontId="19" fillId="3" borderId="19" xfId="0" applyNumberFormat="1" applyFont="1" applyFill="1" applyBorder="1" applyAlignment="1" applyProtection="1">
      <alignment horizontal="center" vertical="top" wrapText="1"/>
    </xf>
    <xf numFmtId="0" fontId="19" fillId="3" borderId="10" xfId="0" applyNumberFormat="1" applyFont="1" applyFill="1" applyBorder="1" applyAlignment="1" applyProtection="1">
      <alignment horizontal="center" vertical="top" wrapText="1"/>
    </xf>
    <xf numFmtId="0" fontId="19" fillId="3" borderId="35" xfId="0" applyNumberFormat="1" applyFont="1" applyFill="1" applyBorder="1" applyAlignment="1" applyProtection="1">
      <alignment horizontal="center" vertical="top" wrapText="1"/>
    </xf>
    <xf numFmtId="0" fontId="19" fillId="3" borderId="14" xfId="0" applyNumberFormat="1" applyFont="1" applyFill="1" applyBorder="1" applyAlignment="1" applyProtection="1">
      <alignment horizontal="center" vertical="top" wrapText="1"/>
    </xf>
    <xf numFmtId="1" fontId="19" fillId="3" borderId="29" xfId="0" applyNumberFormat="1" applyFont="1" applyFill="1" applyBorder="1" applyAlignment="1" applyProtection="1">
      <alignment horizontal="center" vertical="top" wrapText="1"/>
    </xf>
    <xf numFmtId="4" fontId="19" fillId="3" borderId="14" xfId="0" applyNumberFormat="1" applyFont="1" applyFill="1" applyBorder="1" applyAlignment="1" applyProtection="1">
      <alignment horizontal="center" vertical="top" wrapText="1"/>
    </xf>
    <xf numFmtId="0" fontId="19" fillId="3" borderId="36" xfId="0" applyNumberFormat="1" applyFont="1" applyFill="1" applyBorder="1" applyAlignment="1" applyProtection="1">
      <alignment horizontal="center" vertical="top" wrapText="1"/>
    </xf>
    <xf numFmtId="1" fontId="19" fillId="3" borderId="14" xfId="0" applyNumberFormat="1" applyFont="1" applyFill="1" applyBorder="1" applyAlignment="1" applyProtection="1">
      <alignment horizontal="center" vertical="top" wrapText="1"/>
    </xf>
    <xf numFmtId="1" fontId="19" fillId="3" borderId="25" xfId="0" applyNumberFormat="1" applyFont="1" applyFill="1" applyBorder="1" applyAlignment="1" applyProtection="1">
      <alignment horizontal="center" vertical="top" wrapText="1"/>
    </xf>
    <xf numFmtId="0" fontId="19" fillId="3" borderId="56" xfId="0" applyNumberFormat="1" applyFont="1" applyFill="1" applyBorder="1" applyAlignment="1" applyProtection="1">
      <alignment horizontal="center" vertical="top" wrapText="1"/>
    </xf>
    <xf numFmtId="0" fontId="19" fillId="3" borderId="40" xfId="0" applyNumberFormat="1" applyFont="1" applyFill="1" applyBorder="1" applyAlignment="1" applyProtection="1">
      <alignment horizontal="center" vertical="top" wrapText="1"/>
    </xf>
    <xf numFmtId="0" fontId="19" fillId="3" borderId="25" xfId="0" applyNumberFormat="1" applyFont="1" applyFill="1" applyBorder="1" applyAlignment="1" applyProtection="1">
      <alignment horizontal="center" vertical="top" wrapText="1"/>
    </xf>
    <xf numFmtId="0" fontId="19" fillId="3" borderId="18" xfId="0" applyFont="1" applyFill="1" applyBorder="1" applyAlignment="1" applyProtection="1">
      <alignment horizontal="center" vertical="top"/>
    </xf>
    <xf numFmtId="0" fontId="10" fillId="3" borderId="0" xfId="0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vertical="top"/>
    </xf>
    <xf numFmtId="0" fontId="25" fillId="4" borderId="0" xfId="0" applyFont="1" applyFill="1" applyAlignment="1">
      <alignment vertical="top" wrapText="1"/>
    </xf>
    <xf numFmtId="0" fontId="3" fillId="3" borderId="7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18" fillId="4" borderId="5" xfId="0" applyFont="1" applyFill="1" applyBorder="1" applyAlignment="1" applyProtection="1">
      <alignment horizontal="left" vertical="top" wrapText="1"/>
    </xf>
    <xf numFmtId="0" fontId="25" fillId="4" borderId="7" xfId="0" applyFont="1" applyFill="1" applyBorder="1" applyAlignment="1">
      <alignment vertical="top" wrapText="1"/>
    </xf>
    <xf numFmtId="0" fontId="18" fillId="3" borderId="5" xfId="0" applyFont="1" applyFill="1" applyBorder="1" applyAlignment="1" applyProtection="1">
      <alignment horizontal="left" vertical="top" wrapText="1"/>
    </xf>
    <xf numFmtId="0" fontId="18" fillId="4" borderId="1" xfId="0" applyFont="1" applyFill="1" applyBorder="1" applyAlignment="1" applyProtection="1">
      <alignment horizontal="left" vertical="top" wrapText="1"/>
    </xf>
    <xf numFmtId="4" fontId="1" fillId="3" borderId="0" xfId="0" applyNumberFormat="1" applyFont="1" applyFill="1" applyBorder="1" applyAlignment="1" applyProtection="1">
      <alignment vertical="top"/>
    </xf>
    <xf numFmtId="0" fontId="25" fillId="3" borderId="29" xfId="0" applyFont="1" applyFill="1" applyBorder="1" applyAlignment="1">
      <alignment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4" fontId="20" fillId="3" borderId="0" xfId="0" applyNumberFormat="1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vertical="top"/>
    </xf>
    <xf numFmtId="0" fontId="26" fillId="3" borderId="0" xfId="0" applyFont="1" applyFill="1" applyBorder="1" applyAlignment="1" applyProtection="1">
      <alignment vertical="top"/>
    </xf>
    <xf numFmtId="2" fontId="20" fillId="3" borderId="0" xfId="0" applyNumberFormat="1" applyFont="1" applyFill="1" applyBorder="1" applyAlignment="1" applyProtection="1">
      <alignment horizontal="left" vertical="top"/>
    </xf>
    <xf numFmtId="0" fontId="20" fillId="3" borderId="0" xfId="0" applyFont="1" applyFill="1" applyBorder="1" applyAlignment="1" applyProtection="1">
      <alignment horizontal="left" vertical="top"/>
    </xf>
    <xf numFmtId="4" fontId="20" fillId="3" borderId="0" xfId="0" applyNumberFormat="1" applyFont="1" applyFill="1" applyBorder="1" applyAlignment="1" applyProtection="1">
      <alignment horizontal="left" vertical="top"/>
    </xf>
    <xf numFmtId="165" fontId="20" fillId="3" borderId="0" xfId="0" applyNumberFormat="1" applyFont="1" applyFill="1" applyBorder="1" applyAlignment="1" applyProtection="1">
      <alignment horizontal="left" vertical="top"/>
    </xf>
    <xf numFmtId="0" fontId="20" fillId="3" borderId="0" xfId="0" applyFont="1" applyFill="1" applyAlignment="1" applyProtection="1">
      <alignment vertical="top"/>
    </xf>
    <xf numFmtId="0" fontId="20" fillId="3" borderId="0" xfId="0" applyFont="1" applyFill="1" applyAlignment="1" applyProtection="1">
      <alignment horizontal="left" vertical="top"/>
    </xf>
    <xf numFmtId="0" fontId="20" fillId="3" borderId="0" xfId="0" applyFont="1" applyFill="1" applyAlignment="1" applyProtection="1">
      <alignment horizontal="right" vertical="top"/>
    </xf>
    <xf numFmtId="4" fontId="20" fillId="3" borderId="0" xfId="0" applyNumberFormat="1" applyFont="1" applyFill="1" applyAlignment="1" applyProtection="1">
      <alignment vertical="top"/>
    </xf>
    <xf numFmtId="165" fontId="20" fillId="3" borderId="0" xfId="2" applyNumberFormat="1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165" fontId="3" fillId="3" borderId="0" xfId="2" applyNumberFormat="1" applyFont="1" applyFill="1" applyBorder="1" applyAlignment="1" applyProtection="1">
      <alignment vertical="top" wrapText="1"/>
    </xf>
    <xf numFmtId="165" fontId="3" fillId="3" borderId="0" xfId="0" applyNumberFormat="1" applyFont="1" applyFill="1" applyBorder="1" applyAlignment="1" applyProtection="1">
      <alignment vertical="top" wrapText="1"/>
    </xf>
    <xf numFmtId="167" fontId="3" fillId="3" borderId="0" xfId="0" applyNumberFormat="1" applyFont="1" applyFill="1" applyAlignment="1" applyProtection="1">
      <alignment vertical="top"/>
    </xf>
    <xf numFmtId="9" fontId="1" fillId="4" borderId="41" xfId="6" applyFont="1" applyFill="1" applyBorder="1" applyAlignment="1" applyProtection="1">
      <alignment horizontal="right" vertical="top" wrapText="1"/>
    </xf>
    <xf numFmtId="2" fontId="16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36" xfId="0" applyNumberFormat="1" applyFont="1" applyFill="1" applyBorder="1" applyAlignment="1" applyProtection="1">
      <alignment horizontal="center" vertical="top" wrapText="1"/>
    </xf>
    <xf numFmtId="4" fontId="3" fillId="0" borderId="4" xfId="2" applyNumberFormat="1" applyFont="1" applyFill="1" applyBorder="1" applyAlignment="1" applyProtection="1">
      <alignment horizontal="right" vertical="top" wrapText="1"/>
    </xf>
    <xf numFmtId="4" fontId="3" fillId="0" borderId="1" xfId="2" applyNumberFormat="1" applyFont="1" applyFill="1" applyBorder="1" applyAlignment="1" applyProtection="1">
      <alignment horizontal="right" vertical="top" wrapText="1"/>
    </xf>
    <xf numFmtId="4" fontId="3" fillId="0" borderId="44" xfId="2" applyNumberFormat="1" applyFont="1" applyFill="1" applyBorder="1" applyAlignment="1" applyProtection="1">
      <alignment horizontal="right" vertical="top" wrapText="1"/>
    </xf>
    <xf numFmtId="4" fontId="3" fillId="0" borderId="35" xfId="2" applyNumberFormat="1" applyFont="1" applyFill="1" applyBorder="1" applyAlignment="1" applyProtection="1">
      <alignment horizontal="right" vertical="top" wrapText="1"/>
    </xf>
    <xf numFmtId="4" fontId="1" fillId="0" borderId="4" xfId="2" applyNumberFormat="1" applyFont="1" applyFill="1" applyBorder="1" applyAlignment="1" applyProtection="1">
      <alignment horizontal="right" vertical="top" wrapText="1"/>
    </xf>
    <xf numFmtId="4" fontId="3" fillId="0" borderId="41" xfId="2" applyNumberFormat="1" applyFont="1" applyFill="1" applyBorder="1" applyAlignment="1" applyProtection="1">
      <alignment horizontal="right" vertical="top" wrapText="1"/>
    </xf>
    <xf numFmtId="4" fontId="3" fillId="0" borderId="10" xfId="2" applyNumberFormat="1" applyFont="1" applyFill="1" applyBorder="1" applyAlignment="1" applyProtection="1">
      <alignment horizontal="right" vertical="top" wrapText="1"/>
    </xf>
    <xf numFmtId="4" fontId="1" fillId="0" borderId="35" xfId="2" applyNumberFormat="1" applyFont="1" applyFill="1" applyBorder="1" applyAlignment="1" applyProtection="1">
      <alignment horizontal="right" vertical="top" wrapText="1"/>
    </xf>
    <xf numFmtId="4" fontId="1" fillId="0" borderId="1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4" fontId="1" fillId="0" borderId="5" xfId="2" applyNumberFormat="1" applyFont="1" applyFill="1" applyBorder="1" applyAlignment="1" applyProtection="1">
      <alignment horizontal="right" vertical="top" wrapText="1"/>
    </xf>
    <xf numFmtId="4" fontId="3" fillId="0" borderId="5" xfId="2" applyNumberFormat="1" applyFont="1" applyFill="1" applyBorder="1" applyAlignment="1" applyProtection="1">
      <alignment horizontal="right" vertical="top" wrapText="1"/>
    </xf>
    <xf numFmtId="4" fontId="3" fillId="0" borderId="42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2" fontId="3" fillId="0" borderId="10" xfId="2" applyNumberFormat="1" applyFont="1" applyFill="1" applyBorder="1" applyAlignment="1" applyProtection="1">
      <alignment horizontal="right" vertical="top" wrapText="1"/>
    </xf>
    <xf numFmtId="2" fontId="3" fillId="0" borderId="1" xfId="2" applyNumberFormat="1" applyFont="1" applyFill="1" applyBorder="1" applyAlignment="1" applyProtection="1">
      <alignment horizontal="right" vertical="top" wrapText="1"/>
    </xf>
    <xf numFmtId="2" fontId="3" fillId="0" borderId="41" xfId="2" applyNumberFormat="1" applyFont="1" applyFill="1" applyBorder="1" applyAlignment="1" applyProtection="1">
      <alignment horizontal="right" vertical="top" wrapText="1"/>
    </xf>
    <xf numFmtId="169" fontId="3" fillId="0" borderId="1" xfId="2" applyNumberFormat="1" applyFont="1" applyFill="1" applyBorder="1" applyAlignment="1" applyProtection="1">
      <alignment horizontal="right" vertical="top" wrapText="1"/>
    </xf>
    <xf numFmtId="169" fontId="3" fillId="0" borderId="41" xfId="2" applyNumberFormat="1" applyFont="1" applyFill="1" applyBorder="1" applyAlignment="1" applyProtection="1">
      <alignment horizontal="right" vertical="top" wrapText="1"/>
    </xf>
    <xf numFmtId="169" fontId="3" fillId="0" borderId="10" xfId="2" applyNumberFormat="1" applyFont="1" applyFill="1" applyBorder="1" applyAlignment="1" applyProtection="1">
      <alignment horizontal="right" vertical="top" wrapText="1"/>
    </xf>
    <xf numFmtId="164" fontId="16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Alignment="1" applyProtection="1">
      <alignment vertical="top"/>
    </xf>
    <xf numFmtId="9" fontId="3" fillId="4" borderId="16" xfId="6" applyFont="1" applyFill="1" applyBorder="1" applyAlignment="1" applyProtection="1">
      <alignment horizontal="right" vertical="top" wrapText="1"/>
    </xf>
    <xf numFmtId="4" fontId="3" fillId="0" borderId="45" xfId="2" applyNumberFormat="1" applyFont="1" applyFill="1" applyBorder="1" applyAlignment="1" applyProtection="1">
      <alignment horizontal="right" vertical="top" wrapText="1"/>
    </xf>
    <xf numFmtId="4" fontId="3" fillId="0" borderId="30" xfId="2" applyNumberFormat="1" applyFont="1" applyFill="1" applyBorder="1" applyAlignment="1" applyProtection="1">
      <alignment horizontal="right" vertical="top" wrapText="1"/>
    </xf>
    <xf numFmtId="4" fontId="1" fillId="0" borderId="2" xfId="2" applyNumberFormat="1" applyFont="1" applyFill="1" applyBorder="1" applyAlignment="1" applyProtection="1">
      <alignment horizontal="right" vertical="top" wrapText="1"/>
    </xf>
    <xf numFmtId="4" fontId="3" fillId="0" borderId="2" xfId="2" applyNumberFormat="1" applyFont="1" applyFill="1" applyBorder="1" applyAlignment="1" applyProtection="1">
      <alignment horizontal="right" vertical="top" wrapText="1"/>
    </xf>
    <xf numFmtId="0" fontId="20" fillId="3" borderId="0" xfId="0" applyFont="1" applyFill="1"/>
    <xf numFmtId="0" fontId="23" fillId="3" borderId="0" xfId="0" applyFont="1" applyFill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165" fontId="20" fillId="3" borderId="1" xfId="0" applyNumberFormat="1" applyFont="1" applyFill="1" applyBorder="1" applyAlignment="1">
      <alignment horizontal="center" vertical="top" wrapText="1"/>
    </xf>
    <xf numFmtId="170" fontId="20" fillId="3" borderId="1" xfId="2" applyNumberFormat="1" applyFont="1" applyFill="1" applyBorder="1" applyAlignment="1">
      <alignment horizontal="center" vertical="top" wrapText="1"/>
    </xf>
    <xf numFmtId="165" fontId="20" fillId="3" borderId="1" xfId="2" applyNumberFormat="1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justify" vertical="top" wrapText="1"/>
    </xf>
    <xf numFmtId="0" fontId="20" fillId="3" borderId="0" xfId="0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right" vertical="center"/>
    </xf>
    <xf numFmtId="0" fontId="20" fillId="0" borderId="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/>
    </xf>
    <xf numFmtId="0" fontId="23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 wrapText="1"/>
    </xf>
    <xf numFmtId="9" fontId="1" fillId="0" borderId="1" xfId="6" applyFont="1" applyFill="1" applyBorder="1" applyAlignment="1" applyProtection="1">
      <alignment horizontal="right" vertical="top" wrapText="1"/>
    </xf>
    <xf numFmtId="9" fontId="3" fillId="0" borderId="16" xfId="6" applyFont="1" applyFill="1" applyBorder="1" applyAlignment="1" applyProtection="1">
      <alignment horizontal="right" vertical="top" wrapText="1"/>
    </xf>
    <xf numFmtId="9" fontId="3" fillId="6" borderId="16" xfId="6" applyFont="1" applyFill="1" applyBorder="1" applyAlignment="1" applyProtection="1">
      <alignment horizontal="right" vertical="top" wrapText="1"/>
    </xf>
    <xf numFmtId="9" fontId="3" fillId="6" borderId="44" xfId="6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vertical="top"/>
    </xf>
    <xf numFmtId="2" fontId="20" fillId="0" borderId="0" xfId="0" applyNumberFormat="1" applyFont="1"/>
    <xf numFmtId="2" fontId="23" fillId="0" borderId="0" xfId="0" applyNumberFormat="1" applyFont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justify" vertical="top" wrapText="1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0" xfId="0" applyNumberFormat="1" applyFont="1" applyFill="1" applyAlignment="1" applyProtection="1">
      <alignment horizontal="right" vertical="center"/>
    </xf>
    <xf numFmtId="0" fontId="19" fillId="3" borderId="8" xfId="0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Alignment="1" applyProtection="1">
      <alignment vertical="top"/>
    </xf>
    <xf numFmtId="165" fontId="19" fillId="5" borderId="9" xfId="0" applyNumberFormat="1" applyFont="1" applyFill="1" applyBorder="1" applyAlignment="1" applyProtection="1">
      <alignment horizontal="center" vertical="top" wrapText="1"/>
    </xf>
    <xf numFmtId="165" fontId="19" fillId="5" borderId="1" xfId="0" applyNumberFormat="1" applyFont="1" applyFill="1" applyBorder="1" applyAlignment="1" applyProtection="1">
      <alignment horizontal="center" vertical="top" wrapText="1"/>
    </xf>
    <xf numFmtId="0" fontId="19" fillId="5" borderId="36" xfId="0" applyNumberFormat="1" applyFont="1" applyFill="1" applyBorder="1" applyAlignment="1" applyProtection="1">
      <alignment horizontal="center" vertical="top" wrapText="1"/>
    </xf>
    <xf numFmtId="0" fontId="19" fillId="5" borderId="14" xfId="0" applyNumberFormat="1" applyFont="1" applyFill="1" applyBorder="1" applyAlignment="1" applyProtection="1">
      <alignment horizontal="center" vertical="top" wrapText="1"/>
    </xf>
    <xf numFmtId="4" fontId="3" fillId="5" borderId="1" xfId="2" applyNumberFormat="1" applyFont="1" applyFill="1" applyBorder="1" applyAlignment="1" applyProtection="1">
      <alignment horizontal="right" vertical="top" wrapText="1"/>
    </xf>
    <xf numFmtId="4" fontId="3" fillId="5" borderId="57" xfId="2" applyNumberFormat="1" applyFont="1" applyFill="1" applyBorder="1" applyAlignment="1" applyProtection="1">
      <alignment horizontal="right" vertical="top" wrapText="1"/>
    </xf>
    <xf numFmtId="4" fontId="3" fillId="5" borderId="35" xfId="2" applyNumberFormat="1" applyFont="1" applyFill="1" applyBorder="1" applyAlignment="1" applyProtection="1">
      <alignment horizontal="right" vertical="top" wrapText="1"/>
    </xf>
    <xf numFmtId="4" fontId="3" fillId="5" borderId="41" xfId="2" applyNumberFormat="1" applyFont="1" applyFill="1" applyBorder="1" applyAlignment="1" applyProtection="1">
      <alignment horizontal="right" vertical="top" wrapText="1"/>
    </xf>
    <xf numFmtId="4" fontId="3" fillId="5" borderId="4" xfId="2" applyNumberFormat="1" applyFont="1" applyFill="1" applyBorder="1" applyAlignment="1" applyProtection="1">
      <alignment horizontal="right" vertical="top" wrapText="1"/>
    </xf>
    <xf numFmtId="4" fontId="3" fillId="5" borderId="10" xfId="2" applyNumberFormat="1" applyFont="1" applyFill="1" applyBorder="1" applyAlignment="1" applyProtection="1">
      <alignment horizontal="right" vertical="top" wrapText="1"/>
    </xf>
    <xf numFmtId="4" fontId="1" fillId="5" borderId="35" xfId="2" applyNumberFormat="1" applyFont="1" applyFill="1" applyBorder="1" applyAlignment="1" applyProtection="1">
      <alignment horizontal="right" vertical="top" wrapText="1"/>
    </xf>
    <xf numFmtId="4" fontId="1" fillId="5" borderId="1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4" fontId="1" fillId="5" borderId="5" xfId="2" applyNumberFormat="1" applyFont="1" applyFill="1" applyBorder="1" applyAlignment="1" applyProtection="1">
      <alignment horizontal="right" vertical="top" wrapText="1"/>
    </xf>
    <xf numFmtId="4" fontId="3" fillId="5" borderId="5" xfId="2" applyNumberFormat="1" applyFont="1" applyFill="1" applyBorder="1" applyAlignment="1" applyProtection="1">
      <alignment horizontal="right" vertical="top" wrapText="1"/>
    </xf>
    <xf numFmtId="4" fontId="1" fillId="5" borderId="10" xfId="2" applyNumberFormat="1" applyFont="1" applyFill="1" applyBorder="1" applyAlignment="1" applyProtection="1">
      <alignment horizontal="right" vertical="top" wrapText="1"/>
    </xf>
    <xf numFmtId="169" fontId="19" fillId="5" borderId="10" xfId="2" applyNumberFormat="1" applyFont="1" applyFill="1" applyBorder="1" applyAlignment="1" applyProtection="1">
      <alignment horizontal="right" vertical="top" wrapText="1"/>
    </xf>
    <xf numFmtId="2" fontId="1" fillId="5" borderId="1" xfId="2" applyNumberFormat="1" applyFont="1" applyFill="1" applyBorder="1" applyAlignment="1" applyProtection="1">
      <alignment horizontal="right" vertical="top" wrapText="1"/>
    </xf>
    <xf numFmtId="2" fontId="3" fillId="5" borderId="1" xfId="2" applyNumberFormat="1" applyFont="1" applyFill="1" applyBorder="1" applyAlignment="1" applyProtection="1">
      <alignment horizontal="right" vertical="top" wrapText="1"/>
    </xf>
    <xf numFmtId="2" fontId="3" fillId="5" borderId="41" xfId="2" applyNumberFormat="1" applyFont="1" applyFill="1" applyBorder="1" applyAlignment="1" applyProtection="1">
      <alignment horizontal="right" vertical="top" wrapText="1"/>
    </xf>
    <xf numFmtId="2" fontId="3" fillId="5" borderId="10" xfId="2" applyNumberFormat="1" applyFont="1" applyFill="1" applyBorder="1" applyAlignment="1" applyProtection="1">
      <alignment horizontal="right" vertical="top" wrapText="1"/>
    </xf>
    <xf numFmtId="169" fontId="3" fillId="5" borderId="1" xfId="2" applyNumberFormat="1" applyFont="1" applyFill="1" applyBorder="1" applyAlignment="1" applyProtection="1">
      <alignment horizontal="right" vertical="top" wrapText="1"/>
    </xf>
    <xf numFmtId="169" fontId="3" fillId="5" borderId="41" xfId="2" applyNumberFormat="1" applyFont="1" applyFill="1" applyBorder="1" applyAlignment="1" applyProtection="1">
      <alignment horizontal="right" vertical="top" wrapText="1"/>
    </xf>
    <xf numFmtId="169" fontId="3" fillId="5" borderId="10" xfId="2" applyNumberFormat="1" applyFont="1" applyFill="1" applyBorder="1" applyAlignment="1" applyProtection="1">
      <alignment horizontal="right" vertical="top" wrapText="1"/>
    </xf>
    <xf numFmtId="164" fontId="16" fillId="5" borderId="0" xfId="0" applyNumberFormat="1" applyFont="1" applyFill="1" applyBorder="1" applyAlignment="1" applyProtection="1">
      <alignment horizontal="justify" vertical="top" wrapText="1"/>
    </xf>
    <xf numFmtId="0" fontId="20" fillId="5" borderId="0" xfId="0" applyFont="1" applyFill="1" applyBorder="1" applyAlignment="1" applyProtection="1">
      <alignment horizontal="left" vertical="top" wrapText="1"/>
    </xf>
    <xf numFmtId="0" fontId="20" fillId="5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15" xfId="0" applyFont="1" applyFill="1" applyBorder="1" applyAlignment="1" applyProtection="1">
      <alignment horizontal="left" vertical="top" wrapText="1"/>
    </xf>
    <xf numFmtId="169" fontId="6" fillId="3" borderId="30" xfId="2" applyNumberFormat="1" applyFont="1" applyFill="1" applyBorder="1" applyAlignment="1" applyProtection="1">
      <alignment horizontal="right" vertical="top" wrapText="1"/>
    </xf>
    <xf numFmtId="9" fontId="6" fillId="3" borderId="4" xfId="6" applyFont="1" applyFill="1" applyBorder="1" applyAlignment="1" applyProtection="1">
      <alignment horizontal="right" vertical="top" wrapText="1"/>
    </xf>
    <xf numFmtId="169" fontId="31" fillId="0" borderId="4" xfId="2" applyNumberFormat="1" applyFont="1" applyFill="1" applyBorder="1" applyAlignment="1" applyProtection="1">
      <alignment horizontal="right" vertical="top" wrapText="1"/>
    </xf>
    <xf numFmtId="169" fontId="31" fillId="0" borderId="1" xfId="2" applyNumberFormat="1" applyFont="1" applyFill="1" applyBorder="1" applyAlignment="1" applyProtection="1">
      <alignment horizontal="right" vertical="top" wrapText="1"/>
    </xf>
    <xf numFmtId="4" fontId="31" fillId="3" borderId="4" xfId="2" applyNumberFormat="1" applyFont="1" applyFill="1" applyBorder="1" applyAlignment="1" applyProtection="1">
      <alignment horizontal="right" vertical="top" wrapText="1"/>
    </xf>
    <xf numFmtId="169" fontId="31" fillId="3" borderId="1" xfId="2" applyNumberFormat="1" applyFont="1" applyFill="1" applyBorder="1" applyAlignment="1" applyProtection="1">
      <alignment horizontal="right" vertical="top" wrapText="1"/>
    </xf>
    <xf numFmtId="169" fontId="31" fillId="3" borderId="4" xfId="2" applyNumberFormat="1" applyFont="1" applyFill="1" applyBorder="1" applyAlignment="1" applyProtection="1">
      <alignment horizontal="right" vertical="top" wrapText="1"/>
    </xf>
    <xf numFmtId="169" fontId="31" fillId="5" borderId="1" xfId="2" applyNumberFormat="1" applyFont="1" applyFill="1" applyBorder="1" applyAlignment="1" applyProtection="1">
      <alignment horizontal="right" vertical="top" wrapText="1"/>
    </xf>
    <xf numFmtId="169" fontId="31" fillId="5" borderId="4" xfId="2" applyNumberFormat="1" applyFont="1" applyFill="1" applyBorder="1" applyAlignment="1" applyProtection="1">
      <alignment horizontal="right" vertical="top" wrapText="1"/>
    </xf>
    <xf numFmtId="0" fontId="0" fillId="3" borderId="0" xfId="0" applyFont="1" applyFill="1" applyBorder="1" applyAlignment="1">
      <alignment horizontal="center" vertical="top"/>
    </xf>
    <xf numFmtId="4" fontId="6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42" fillId="3" borderId="1" xfId="0" applyFont="1" applyFill="1" applyBorder="1" applyAlignment="1" applyProtection="1">
      <alignment horizontal="left" vertical="top" wrapText="1"/>
    </xf>
    <xf numFmtId="4" fontId="28" fillId="3" borderId="10" xfId="2" applyNumberFormat="1" applyFont="1" applyFill="1" applyBorder="1" applyAlignment="1" applyProtection="1">
      <alignment horizontal="right" vertical="top" wrapText="1"/>
    </xf>
    <xf numFmtId="9" fontId="28" fillId="3" borderId="10" xfId="6" applyFont="1" applyFill="1" applyBorder="1" applyAlignment="1" applyProtection="1">
      <alignment horizontal="right" vertical="top" wrapText="1"/>
    </xf>
    <xf numFmtId="4" fontId="28" fillId="0" borderId="10" xfId="2" applyNumberFormat="1" applyFont="1" applyFill="1" applyBorder="1" applyAlignment="1" applyProtection="1">
      <alignment horizontal="right" vertical="top" wrapText="1"/>
    </xf>
    <xf numFmtId="4" fontId="28" fillId="5" borderId="10" xfId="2" applyNumberFormat="1" applyFont="1" applyFill="1" applyBorder="1" applyAlignment="1" applyProtection="1">
      <alignment horizontal="right" vertical="top" wrapText="1"/>
    </xf>
    <xf numFmtId="4" fontId="28" fillId="3" borderId="29" xfId="2" applyNumberFormat="1" applyFont="1" applyFill="1" applyBorder="1" applyAlignment="1" applyProtection="1">
      <alignment horizontal="right" vertical="top" wrapText="1"/>
    </xf>
    <xf numFmtId="4" fontId="28" fillId="3" borderId="61" xfId="2" applyNumberFormat="1" applyFont="1" applyFill="1" applyBorder="1" applyAlignment="1" applyProtection="1">
      <alignment horizontal="right" vertical="top" wrapText="1"/>
    </xf>
    <xf numFmtId="4" fontId="28" fillId="3" borderId="64" xfId="2" applyNumberFormat="1" applyFont="1" applyFill="1" applyBorder="1" applyAlignment="1" applyProtection="1">
      <alignment horizontal="right" vertical="top" wrapText="1"/>
    </xf>
    <xf numFmtId="4" fontId="28" fillId="3" borderId="30" xfId="2" applyNumberFormat="1" applyFont="1" applyFill="1" applyBorder="1" applyAlignment="1" applyProtection="1">
      <alignment horizontal="right" vertical="top" wrapText="1"/>
    </xf>
    <xf numFmtId="4" fontId="28" fillId="3" borderId="63" xfId="2" applyNumberFormat="1" applyFont="1" applyFill="1" applyBorder="1" applyAlignment="1" applyProtection="1">
      <alignment horizontal="right" vertical="top" wrapText="1"/>
    </xf>
    <xf numFmtId="0" fontId="42" fillId="3" borderId="8" xfId="0" applyFont="1" applyFill="1" applyBorder="1" applyAlignment="1" applyProtection="1">
      <alignment horizontal="left" vertical="top" wrapText="1"/>
    </xf>
    <xf numFmtId="4" fontId="16" fillId="3" borderId="0" xfId="0" applyNumberFormat="1" applyFont="1" applyFill="1" applyBorder="1" applyAlignment="1" applyProtection="1">
      <alignment vertical="top"/>
    </xf>
    <xf numFmtId="0" fontId="28" fillId="3" borderId="0" xfId="0" applyFont="1" applyFill="1" applyBorder="1" applyAlignment="1" applyProtection="1">
      <alignment vertical="top"/>
    </xf>
    <xf numFmtId="4" fontId="16" fillId="3" borderId="10" xfId="2" applyNumberFormat="1" applyFont="1" applyFill="1" applyBorder="1" applyAlignment="1" applyProtection="1">
      <alignment horizontal="right" vertical="top" wrapText="1"/>
    </xf>
    <xf numFmtId="9" fontId="16" fillId="3" borderId="35" xfId="6" applyFont="1" applyFill="1" applyBorder="1" applyAlignment="1" applyProtection="1">
      <alignment horizontal="right" vertical="top" wrapText="1"/>
    </xf>
    <xf numFmtId="4" fontId="16" fillId="0" borderId="10" xfId="2" applyNumberFormat="1" applyFont="1" applyFill="1" applyBorder="1" applyAlignment="1" applyProtection="1">
      <alignment horizontal="right" vertical="top" wrapText="1"/>
    </xf>
    <xf numFmtId="4" fontId="16" fillId="5" borderId="10" xfId="2" applyNumberFormat="1" applyFont="1" applyFill="1" applyBorder="1" applyAlignment="1" applyProtection="1">
      <alignment horizontal="right" vertical="top" wrapText="1"/>
    </xf>
    <xf numFmtId="4" fontId="16" fillId="3" borderId="29" xfId="2" applyNumberFormat="1" applyFont="1" applyFill="1" applyBorder="1" applyAlignment="1" applyProtection="1">
      <alignment horizontal="right" vertical="top" wrapText="1"/>
    </xf>
    <xf numFmtId="4" fontId="16" fillId="3" borderId="61" xfId="2" applyNumberFormat="1" applyFont="1" applyFill="1" applyBorder="1" applyAlignment="1" applyProtection="1">
      <alignment horizontal="right" vertical="top" wrapText="1"/>
    </xf>
    <xf numFmtId="4" fontId="16" fillId="3" borderId="64" xfId="2" applyNumberFormat="1" applyFont="1" applyFill="1" applyBorder="1" applyAlignment="1" applyProtection="1">
      <alignment horizontal="right" vertical="top" wrapText="1"/>
    </xf>
    <xf numFmtId="4" fontId="16" fillId="3" borderId="30" xfId="2" applyNumberFormat="1" applyFont="1" applyFill="1" applyBorder="1" applyAlignment="1" applyProtection="1">
      <alignment horizontal="right" vertical="top" wrapText="1"/>
    </xf>
    <xf numFmtId="4" fontId="16" fillId="3" borderId="63" xfId="2" applyNumberFormat="1" applyFont="1" applyFill="1" applyBorder="1" applyAlignment="1" applyProtection="1">
      <alignment horizontal="right" vertical="top" wrapText="1"/>
    </xf>
    <xf numFmtId="0" fontId="25" fillId="3" borderId="8" xfId="0" applyFont="1" applyFill="1" applyBorder="1" applyAlignment="1" applyProtection="1">
      <alignment horizontal="left" vertical="top" wrapText="1"/>
    </xf>
    <xf numFmtId="0" fontId="16" fillId="3" borderId="0" xfId="0" applyFont="1" applyFill="1" applyBorder="1" applyAlignment="1" applyProtection="1">
      <alignment vertical="top"/>
    </xf>
    <xf numFmtId="0" fontId="42" fillId="3" borderId="10" xfId="0" applyFont="1" applyFill="1" applyBorder="1" applyAlignment="1" applyProtection="1">
      <alignment horizontal="left" vertical="top" wrapText="1"/>
    </xf>
    <xf numFmtId="4" fontId="28" fillId="3" borderId="4" xfId="2" applyNumberFormat="1" applyFont="1" applyFill="1" applyBorder="1" applyAlignment="1" applyProtection="1">
      <alignment horizontal="right" vertical="top" wrapText="1"/>
    </xf>
    <xf numFmtId="4" fontId="28" fillId="0" borderId="4" xfId="2" applyNumberFormat="1" applyFont="1" applyFill="1" applyBorder="1" applyAlignment="1" applyProtection="1">
      <alignment horizontal="right" vertical="top" wrapText="1"/>
    </xf>
    <xf numFmtId="9" fontId="16" fillId="0" borderId="16" xfId="6" applyFont="1" applyFill="1" applyBorder="1" applyAlignment="1" applyProtection="1">
      <alignment horizontal="right" vertical="top" wrapText="1"/>
    </xf>
    <xf numFmtId="4" fontId="28" fillId="5" borderId="4" xfId="2" applyNumberFormat="1" applyFont="1" applyFill="1" applyBorder="1" applyAlignment="1" applyProtection="1">
      <alignment horizontal="right" vertical="top" wrapText="1"/>
    </xf>
    <xf numFmtId="4" fontId="3" fillId="5" borderId="2" xfId="2" applyNumberFormat="1" applyFont="1" applyFill="1" applyBorder="1" applyAlignment="1" applyProtection="1">
      <alignment horizontal="right" vertical="top" wrapText="1"/>
    </xf>
    <xf numFmtId="4" fontId="3" fillId="5" borderId="29" xfId="2" applyNumberFormat="1" applyFont="1" applyFill="1" applyBorder="1" applyAlignment="1" applyProtection="1">
      <alignment horizontal="right" vertical="top" wrapText="1"/>
    </xf>
    <xf numFmtId="4" fontId="16" fillId="5" borderId="29" xfId="2" applyNumberFormat="1" applyFont="1" applyFill="1" applyBorder="1" applyAlignment="1" applyProtection="1">
      <alignment horizontal="right" vertical="top" wrapText="1"/>
    </xf>
    <xf numFmtId="4" fontId="1" fillId="5" borderId="29" xfId="2" applyNumberFormat="1" applyFont="1" applyFill="1" applyBorder="1" applyAlignment="1" applyProtection="1">
      <alignment horizontal="right" vertical="top" wrapText="1"/>
    </xf>
    <xf numFmtId="4" fontId="3" fillId="5" borderId="7" xfId="2" applyNumberFormat="1" applyFont="1" applyFill="1" applyBorder="1" applyAlignment="1" applyProtection="1">
      <alignment horizontal="right" vertical="top" wrapText="1"/>
    </xf>
    <xf numFmtId="4" fontId="3" fillId="5" borderId="50" xfId="2" applyNumberFormat="1" applyFont="1" applyFill="1" applyBorder="1" applyAlignment="1" applyProtection="1">
      <alignment horizontal="right" vertical="top" wrapText="1"/>
    </xf>
    <xf numFmtId="169" fontId="19" fillId="5" borderId="29" xfId="2" applyNumberFormat="1" applyFont="1" applyFill="1" applyBorder="1" applyAlignment="1" applyProtection="1">
      <alignment horizontal="right" vertical="top" wrapText="1"/>
    </xf>
    <xf numFmtId="2" fontId="3" fillId="5" borderId="29" xfId="2" applyNumberFormat="1" applyFont="1" applyFill="1" applyBorder="1" applyAlignment="1" applyProtection="1">
      <alignment horizontal="right" vertical="top" wrapText="1"/>
    </xf>
    <xf numFmtId="2" fontId="3" fillId="5" borderId="50" xfId="2" applyNumberFormat="1" applyFont="1" applyFill="1" applyBorder="1" applyAlignment="1" applyProtection="1">
      <alignment horizontal="right" vertical="top" wrapText="1"/>
    </xf>
    <xf numFmtId="165" fontId="20" fillId="5" borderId="0" xfId="2" applyNumberFormat="1" applyFont="1" applyFill="1" applyBorder="1" applyAlignment="1" applyProtection="1">
      <alignment vertical="top" wrapText="1"/>
    </xf>
    <xf numFmtId="165" fontId="3" fillId="5" borderId="0" xfId="2" applyNumberFormat="1" applyFont="1" applyFill="1" applyBorder="1" applyAlignment="1" applyProtection="1">
      <alignment vertical="top" wrapText="1"/>
    </xf>
    <xf numFmtId="167" fontId="3" fillId="5" borderId="0" xfId="0" applyNumberFormat="1" applyFont="1" applyFill="1" applyAlignment="1" applyProtection="1">
      <alignment vertical="top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71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4" fontId="16" fillId="0" borderId="0" xfId="0" applyNumberFormat="1" applyFont="1" applyFill="1" applyBorder="1" applyAlignment="1" applyProtection="1">
      <alignment vertical="top"/>
    </xf>
    <xf numFmtId="9" fontId="3" fillId="0" borderId="35" xfId="6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4" fillId="0" borderId="0" xfId="0" applyFont="1" applyAlignment="1">
      <alignment horizontal="right" vertical="top" justifyLastLine="1"/>
    </xf>
    <xf numFmtId="0" fontId="34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165" fontId="19" fillId="3" borderId="10" xfId="0" applyNumberFormat="1" applyFont="1" applyFill="1" applyBorder="1" applyAlignment="1" applyProtection="1">
      <alignment horizontal="center" vertical="center" wrapText="1"/>
    </xf>
    <xf numFmtId="165" fontId="19" fillId="3" borderId="8" xfId="0" applyNumberFormat="1" applyFont="1" applyFill="1" applyBorder="1" applyAlignment="1" applyProtection="1">
      <alignment horizontal="center" vertical="center" wrapText="1"/>
    </xf>
    <xf numFmtId="165" fontId="19" fillId="3" borderId="5" xfId="0" applyNumberFormat="1" applyFont="1" applyFill="1" applyBorder="1" applyAlignment="1" applyProtection="1">
      <alignment horizontal="center" vertical="center" wrapText="1"/>
    </xf>
    <xf numFmtId="49" fontId="19" fillId="3" borderId="30" xfId="0" applyNumberFormat="1" applyFont="1" applyFill="1" applyBorder="1" applyAlignment="1" applyProtection="1">
      <alignment horizontal="center" vertical="top" wrapText="1"/>
    </xf>
    <xf numFmtId="49" fontId="19" fillId="3" borderId="15" xfId="0" applyNumberFormat="1" applyFont="1" applyFill="1" applyBorder="1" applyAlignment="1" applyProtection="1">
      <alignment horizontal="center" vertical="top" wrapText="1"/>
    </xf>
    <xf numFmtId="49" fontId="19" fillId="3" borderId="3" xfId="0" applyNumberFormat="1" applyFont="1" applyFill="1" applyBorder="1" applyAlignment="1" applyProtection="1">
      <alignment horizontal="center" vertical="top" wrapText="1"/>
    </xf>
    <xf numFmtId="165" fontId="19" fillId="3" borderId="10" xfId="0" applyNumberFormat="1" applyFont="1" applyFill="1" applyBorder="1" applyAlignment="1" applyProtection="1">
      <alignment horizontal="center" vertical="top" wrapText="1"/>
    </xf>
    <xf numFmtId="165" fontId="19" fillId="3" borderId="8" xfId="0" applyNumberFormat="1" applyFont="1" applyFill="1" applyBorder="1" applyAlignment="1" applyProtection="1">
      <alignment horizontal="center" vertical="top" wrapText="1"/>
    </xf>
    <xf numFmtId="165" fontId="19" fillId="3" borderId="5" xfId="0" applyNumberFormat="1" applyFont="1" applyFill="1" applyBorder="1" applyAlignment="1" applyProtection="1">
      <alignment horizontal="center" vertical="top" wrapText="1"/>
    </xf>
    <xf numFmtId="49" fontId="25" fillId="3" borderId="10" xfId="0" applyNumberFormat="1" applyFont="1" applyFill="1" applyBorder="1" applyAlignment="1" applyProtection="1">
      <alignment horizontal="center" vertical="top" wrapText="1"/>
    </xf>
    <xf numFmtId="49" fontId="25" fillId="3" borderId="8" xfId="0" applyNumberFormat="1" applyFont="1" applyFill="1" applyBorder="1" applyAlignment="1" applyProtection="1">
      <alignment horizontal="center" vertical="top" wrapText="1"/>
    </xf>
    <xf numFmtId="49" fontId="25" fillId="3" borderId="5" xfId="0" applyNumberFormat="1" applyFont="1" applyFill="1" applyBorder="1" applyAlignment="1" applyProtection="1">
      <alignment horizontal="center" vertical="top" wrapText="1"/>
    </xf>
    <xf numFmtId="165" fontId="25" fillId="3" borderId="10" xfId="0" applyNumberFormat="1" applyFont="1" applyFill="1" applyBorder="1" applyAlignment="1" applyProtection="1">
      <alignment horizontal="center" vertical="top" wrapText="1"/>
    </xf>
    <xf numFmtId="165" fontId="25" fillId="3" borderId="8" xfId="0" applyNumberFormat="1" applyFont="1" applyFill="1" applyBorder="1" applyAlignment="1" applyProtection="1">
      <alignment horizontal="center" vertical="top" wrapText="1"/>
    </xf>
    <xf numFmtId="165" fontId="25" fillId="3" borderId="5" xfId="0" applyNumberFormat="1" applyFont="1" applyFill="1" applyBorder="1" applyAlignment="1" applyProtection="1">
      <alignment horizontal="center" vertical="top" wrapText="1"/>
    </xf>
    <xf numFmtId="49" fontId="19" fillId="3" borderId="10" xfId="0" applyNumberFormat="1" applyFont="1" applyFill="1" applyBorder="1" applyAlignment="1" applyProtection="1">
      <alignment horizontal="center" vertical="top" wrapText="1"/>
    </xf>
    <xf numFmtId="49" fontId="19" fillId="3" borderId="8" xfId="0" applyNumberFormat="1" applyFont="1" applyFill="1" applyBorder="1" applyAlignment="1" applyProtection="1">
      <alignment horizontal="center" vertical="top" wrapText="1"/>
    </xf>
    <xf numFmtId="49" fontId="19" fillId="3" borderId="5" xfId="0" applyNumberFormat="1" applyFont="1" applyFill="1" applyBorder="1" applyAlignment="1" applyProtection="1">
      <alignment horizontal="center" vertical="top" wrapText="1"/>
    </xf>
    <xf numFmtId="165" fontId="19" fillId="3" borderId="10" xfId="0" applyNumberFormat="1" applyFont="1" applyFill="1" applyBorder="1" applyAlignment="1" applyProtection="1">
      <alignment horizontal="left" vertical="top" wrapText="1"/>
    </xf>
    <xf numFmtId="165" fontId="19" fillId="3" borderId="8" xfId="0" applyNumberFormat="1" applyFont="1" applyFill="1" applyBorder="1" applyAlignment="1" applyProtection="1">
      <alignment horizontal="left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165" fontId="18" fillId="3" borderId="8" xfId="0" applyNumberFormat="1" applyFont="1" applyFill="1" applyBorder="1" applyAlignment="1" applyProtection="1">
      <alignment horizontal="center" vertical="top" wrapText="1"/>
    </xf>
    <xf numFmtId="165" fontId="18" fillId="3" borderId="5" xfId="0" applyNumberFormat="1" applyFont="1" applyFill="1" applyBorder="1" applyAlignment="1" applyProtection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/>
    </xf>
    <xf numFmtId="0" fontId="19" fillId="3" borderId="8" xfId="0" applyFont="1" applyFill="1" applyBorder="1" applyAlignment="1" applyProtection="1">
      <alignment horizontal="center" vertical="top"/>
    </xf>
    <xf numFmtId="49" fontId="19" fillId="3" borderId="1" xfId="0" applyNumberFormat="1" applyFont="1" applyFill="1" applyBorder="1" applyAlignment="1" applyProtection="1">
      <alignment horizontal="center" vertical="top" wrapText="1"/>
    </xf>
    <xf numFmtId="165" fontId="18" fillId="3" borderId="1" xfId="0" applyNumberFormat="1" applyFont="1" applyFill="1" applyBorder="1" applyAlignment="1" applyProtection="1">
      <alignment horizontal="left" vertical="top" wrapText="1"/>
    </xf>
    <xf numFmtId="165" fontId="19" fillId="3" borderId="1" xfId="0" applyNumberFormat="1" applyFont="1" applyFill="1" applyBorder="1" applyAlignment="1" applyProtection="1">
      <alignment horizontal="left" vertical="top" wrapText="1"/>
    </xf>
    <xf numFmtId="49" fontId="19" fillId="4" borderId="10" xfId="0" applyNumberFormat="1" applyFont="1" applyFill="1" applyBorder="1" applyAlignment="1" applyProtection="1">
      <alignment horizontal="center" vertical="top" wrapText="1"/>
    </xf>
    <xf numFmtId="49" fontId="19" fillId="4" borderId="8" xfId="0" applyNumberFormat="1" applyFont="1" applyFill="1" applyBorder="1" applyAlignment="1" applyProtection="1">
      <alignment horizontal="center" vertical="top" wrapText="1"/>
    </xf>
    <xf numFmtId="49" fontId="19" fillId="4" borderId="5" xfId="0" applyNumberFormat="1" applyFont="1" applyFill="1" applyBorder="1" applyAlignment="1" applyProtection="1">
      <alignment horizontal="center" vertical="top" wrapText="1"/>
    </xf>
    <xf numFmtId="165" fontId="19" fillId="4" borderId="10" xfId="0" applyNumberFormat="1" applyFont="1" applyFill="1" applyBorder="1" applyAlignment="1" applyProtection="1">
      <alignment horizontal="center" vertical="top" wrapText="1"/>
    </xf>
    <xf numFmtId="165" fontId="18" fillId="4" borderId="8" xfId="0" applyNumberFormat="1" applyFont="1" applyFill="1" applyBorder="1" applyAlignment="1" applyProtection="1">
      <alignment horizontal="center" vertical="top" wrapText="1"/>
    </xf>
    <xf numFmtId="165" fontId="18" fillId="4" borderId="5" xfId="0" applyNumberFormat="1" applyFont="1" applyFill="1" applyBorder="1" applyAlignment="1" applyProtection="1">
      <alignment horizontal="center" vertical="top" wrapText="1"/>
    </xf>
    <xf numFmtId="165" fontId="19" fillId="4" borderId="8" xfId="0" applyNumberFormat="1" applyFont="1" applyFill="1" applyBorder="1" applyAlignment="1" applyProtection="1">
      <alignment horizontal="center" vertical="top" wrapText="1"/>
    </xf>
    <xf numFmtId="165" fontId="19" fillId="4" borderId="5" xfId="0" applyNumberFormat="1" applyFont="1" applyFill="1" applyBorder="1" applyAlignment="1" applyProtection="1">
      <alignment horizontal="center" vertical="top" wrapText="1"/>
    </xf>
    <xf numFmtId="0" fontId="18" fillId="3" borderId="26" xfId="0" applyFont="1" applyFill="1" applyBorder="1" applyAlignment="1" applyProtection="1">
      <alignment horizontal="center" vertical="top"/>
    </xf>
    <xf numFmtId="0" fontId="18" fillId="3" borderId="7" xfId="0" applyFont="1" applyFill="1" applyBorder="1" applyAlignment="1" applyProtection="1">
      <alignment horizontal="center" vertical="top"/>
    </xf>
    <xf numFmtId="0" fontId="18" fillId="3" borderId="48" xfId="0" applyFont="1" applyFill="1" applyBorder="1" applyAlignment="1" applyProtection="1">
      <alignment horizontal="center" vertical="top"/>
    </xf>
    <xf numFmtId="0" fontId="19" fillId="3" borderId="10" xfId="0" applyFont="1" applyFill="1" applyBorder="1" applyAlignment="1" applyProtection="1">
      <alignment horizontal="left" vertical="top" wrapText="1"/>
    </xf>
    <xf numFmtId="0" fontId="19" fillId="3" borderId="8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0" fillId="3" borderId="0" xfId="0" applyFill="1" applyAlignment="1">
      <alignment horizontal="left" vertical="top" wrapText="1"/>
    </xf>
    <xf numFmtId="165" fontId="29" fillId="3" borderId="22" xfId="0" applyNumberFormat="1" applyFont="1" applyFill="1" applyBorder="1" applyAlignment="1" applyProtection="1">
      <alignment horizontal="justify" vertical="top" wrapText="1"/>
    </xf>
    <xf numFmtId="165" fontId="18" fillId="4" borderId="1" xfId="0" applyNumberFormat="1" applyFont="1" applyFill="1" applyBorder="1" applyAlignment="1" applyProtection="1">
      <alignment horizontal="left" vertical="top"/>
    </xf>
    <xf numFmtId="165" fontId="19" fillId="3" borderId="28" xfId="0" applyNumberFormat="1" applyFont="1" applyFill="1" applyBorder="1" applyAlignment="1" applyProtection="1">
      <alignment horizontal="left" vertical="top" wrapText="1"/>
    </xf>
    <xf numFmtId="165" fontId="19" fillId="3" borderId="29" xfId="0" applyNumberFormat="1" applyFont="1" applyFill="1" applyBorder="1" applyAlignment="1" applyProtection="1">
      <alignment horizontal="left" vertical="top" wrapText="1"/>
    </xf>
    <xf numFmtId="165" fontId="19" fillId="3" borderId="30" xfId="0" applyNumberFormat="1" applyFont="1" applyFill="1" applyBorder="1" applyAlignment="1" applyProtection="1">
      <alignment horizontal="left" vertical="top" wrapText="1"/>
    </xf>
    <xf numFmtId="165" fontId="19" fillId="3" borderId="20" xfId="0" applyNumberFormat="1" applyFont="1" applyFill="1" applyBorder="1" applyAlignment="1" applyProtection="1">
      <alignment horizontal="left" vertical="top" wrapText="1"/>
    </xf>
    <xf numFmtId="165" fontId="19" fillId="3" borderId="0" xfId="0" applyNumberFormat="1" applyFont="1" applyFill="1" applyBorder="1" applyAlignment="1" applyProtection="1">
      <alignment horizontal="left" vertical="top" wrapText="1"/>
    </xf>
    <xf numFmtId="165" fontId="19" fillId="3" borderId="15" xfId="0" applyNumberFormat="1" applyFont="1" applyFill="1" applyBorder="1" applyAlignment="1" applyProtection="1">
      <alignment horizontal="left" vertical="top" wrapText="1"/>
    </xf>
    <xf numFmtId="165" fontId="19" fillId="3" borderId="69" xfId="0" applyNumberFormat="1" applyFont="1" applyFill="1" applyBorder="1" applyAlignment="1" applyProtection="1">
      <alignment horizontal="left" vertical="top" wrapText="1"/>
    </xf>
    <xf numFmtId="165" fontId="19" fillId="3" borderId="24" xfId="0" applyNumberFormat="1" applyFont="1" applyFill="1" applyBorder="1" applyAlignment="1" applyProtection="1">
      <alignment horizontal="left" vertical="top" wrapText="1"/>
    </xf>
    <xf numFmtId="165" fontId="19" fillId="3" borderId="70" xfId="0" applyNumberFormat="1" applyFont="1" applyFill="1" applyBorder="1" applyAlignment="1" applyProtection="1">
      <alignment horizontal="left" vertical="top" wrapText="1"/>
    </xf>
    <xf numFmtId="165" fontId="3" fillId="3" borderId="0" xfId="0" applyNumberFormat="1" applyFont="1" applyFill="1" applyBorder="1" applyAlignment="1" applyProtection="1">
      <alignment horizontal="justify" vertical="top" wrapText="1"/>
    </xf>
    <xf numFmtId="0" fontId="0" fillId="3" borderId="0" xfId="0" applyFill="1" applyAlignment="1">
      <alignment horizontal="justify" vertical="top" wrapText="1"/>
    </xf>
    <xf numFmtId="165" fontId="3" fillId="3" borderId="10" xfId="0" applyNumberFormat="1" applyFont="1" applyFill="1" applyBorder="1" applyAlignment="1" applyProtection="1">
      <alignment horizontal="center" vertical="top" wrapText="1"/>
    </xf>
    <xf numFmtId="165" fontId="3" fillId="3" borderId="8" xfId="0" applyNumberFormat="1" applyFont="1" applyFill="1" applyBorder="1" applyAlignment="1" applyProtection="1">
      <alignment horizontal="center" vertical="top" wrapText="1"/>
    </xf>
    <xf numFmtId="165" fontId="3" fillId="3" borderId="5" xfId="0" applyNumberFormat="1" applyFont="1" applyFill="1" applyBorder="1" applyAlignment="1" applyProtection="1">
      <alignment horizontal="center" vertical="top" wrapText="1"/>
    </xf>
    <xf numFmtId="165" fontId="19" fillId="3" borderId="19" xfId="0" applyNumberFormat="1" applyFont="1" applyFill="1" applyBorder="1" applyAlignment="1" applyProtection="1">
      <alignment horizontal="center" vertical="top" wrapText="1"/>
    </xf>
    <xf numFmtId="165" fontId="19" fillId="3" borderId="27" xfId="0" applyNumberFormat="1" applyFont="1" applyFill="1" applyBorder="1" applyAlignment="1" applyProtection="1">
      <alignment horizontal="center" vertical="top" wrapText="1"/>
    </xf>
    <xf numFmtId="165" fontId="18" fillId="3" borderId="10" xfId="0" applyNumberFormat="1" applyFont="1" applyFill="1" applyBorder="1" applyAlignment="1" applyProtection="1">
      <alignment horizontal="left" vertical="top" wrapText="1"/>
    </xf>
    <xf numFmtId="165" fontId="18" fillId="3" borderId="8" xfId="0" applyNumberFormat="1" applyFont="1" applyFill="1" applyBorder="1" applyAlignment="1" applyProtection="1">
      <alignment horizontal="left" vertical="top" wrapText="1"/>
    </xf>
    <xf numFmtId="49" fontId="19" fillId="3" borderId="19" xfId="0" applyNumberFormat="1" applyFont="1" applyFill="1" applyBorder="1" applyAlignment="1" applyProtection="1">
      <alignment horizontal="center" vertical="top" wrapText="1"/>
    </xf>
    <xf numFmtId="49" fontId="19" fillId="3" borderId="27" xfId="0" applyNumberFormat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3" borderId="8" xfId="0" applyFill="1" applyBorder="1" applyAlignment="1">
      <alignment vertical="top"/>
    </xf>
    <xf numFmtId="0" fontId="19" fillId="3" borderId="35" xfId="0" applyFont="1" applyFill="1" applyBorder="1" applyAlignment="1" applyProtection="1">
      <alignment horizontal="left" vertical="top" wrapText="1"/>
    </xf>
    <xf numFmtId="0" fontId="0" fillId="3" borderId="29" xfId="0" applyFill="1" applyBorder="1" applyAlignment="1">
      <alignment vertical="top"/>
    </xf>
    <xf numFmtId="0" fontId="0" fillId="3" borderId="30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15" xfId="0" applyFill="1" applyBorder="1" applyAlignment="1">
      <alignment vertical="top"/>
    </xf>
    <xf numFmtId="0" fontId="0" fillId="3" borderId="3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49" fontId="19" fillId="4" borderId="19" xfId="0" applyNumberFormat="1" applyFont="1" applyFill="1" applyBorder="1" applyAlignment="1" applyProtection="1">
      <alignment horizontal="center" vertical="top" wrapText="1"/>
    </xf>
    <xf numFmtId="49" fontId="19" fillId="4" borderId="27" xfId="0" applyNumberFormat="1" applyFont="1" applyFill="1" applyBorder="1" applyAlignment="1" applyProtection="1">
      <alignment horizontal="center" vertical="top" wrapText="1"/>
    </xf>
    <xf numFmtId="165" fontId="19" fillId="3" borderId="4" xfId="0" applyNumberFormat="1" applyFont="1" applyFill="1" applyBorder="1" applyAlignment="1" applyProtection="1">
      <alignment horizontal="center" vertical="top" wrapText="1"/>
    </xf>
    <xf numFmtId="165" fontId="19" fillId="3" borderId="7" xfId="0" applyNumberFormat="1" applyFont="1" applyFill="1" applyBorder="1" applyAlignment="1" applyProtection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165" fontId="19" fillId="3" borderId="2" xfId="0" applyNumberFormat="1" applyFont="1" applyFill="1" applyBorder="1" applyAlignment="1" applyProtection="1">
      <alignment horizontal="center" vertical="top" wrapText="1"/>
    </xf>
    <xf numFmtId="0" fontId="19" fillId="3" borderId="29" xfId="0" applyFont="1" applyFill="1" applyBorder="1" applyAlignment="1" applyProtection="1">
      <alignment horizontal="left" vertical="top" wrapText="1"/>
    </xf>
    <xf numFmtId="0" fontId="19" fillId="3" borderId="30" xfId="0" applyFont="1" applyFill="1" applyBorder="1" applyAlignment="1" applyProtection="1">
      <alignment horizontal="left" vertical="top" wrapText="1"/>
    </xf>
    <xf numFmtId="0" fontId="19" fillId="3" borderId="0" xfId="0" applyFont="1" applyFill="1" applyBorder="1" applyAlignment="1" applyProtection="1">
      <alignment horizontal="left" vertical="top" wrapText="1"/>
    </xf>
    <xf numFmtId="0" fontId="19" fillId="3" borderId="15" xfId="0" applyFont="1" applyFill="1" applyBorder="1" applyAlignment="1" applyProtection="1">
      <alignment horizontal="left" vertical="top" wrapText="1"/>
    </xf>
    <xf numFmtId="0" fontId="19" fillId="3" borderId="6" xfId="0" applyFont="1" applyFill="1" applyBorder="1" applyAlignment="1" applyProtection="1">
      <alignment horizontal="left" vertical="top" wrapText="1"/>
    </xf>
    <xf numFmtId="0" fontId="19" fillId="3" borderId="3" xfId="0" applyFont="1" applyFill="1" applyBorder="1" applyAlignment="1" applyProtection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165" fontId="18" fillId="4" borderId="21" xfId="0" applyNumberFormat="1" applyFont="1" applyFill="1" applyBorder="1" applyAlignment="1" applyProtection="1">
      <alignment horizontal="left" vertical="top" wrapText="1"/>
    </xf>
    <xf numFmtId="165" fontId="18" fillId="4" borderId="22" xfId="0" applyNumberFormat="1" applyFont="1" applyFill="1" applyBorder="1" applyAlignment="1" applyProtection="1">
      <alignment horizontal="left" vertical="top" wrapText="1"/>
    </xf>
    <xf numFmtId="165" fontId="18" fillId="4" borderId="23" xfId="0" applyNumberFormat="1" applyFont="1" applyFill="1" applyBorder="1" applyAlignment="1" applyProtection="1">
      <alignment horizontal="left" vertical="top" wrapText="1"/>
    </xf>
    <xf numFmtId="165" fontId="18" fillId="4" borderId="20" xfId="0" applyNumberFormat="1" applyFont="1" applyFill="1" applyBorder="1" applyAlignment="1" applyProtection="1">
      <alignment horizontal="left" vertical="top" wrapText="1"/>
    </xf>
    <xf numFmtId="165" fontId="18" fillId="4" borderId="0" xfId="0" applyNumberFormat="1" applyFont="1" applyFill="1" applyBorder="1" applyAlignment="1" applyProtection="1">
      <alignment horizontal="left" vertical="top" wrapText="1"/>
    </xf>
    <xf numFmtId="165" fontId="18" fillId="4" borderId="15" xfId="0" applyNumberFormat="1" applyFont="1" applyFill="1" applyBorder="1" applyAlignment="1" applyProtection="1">
      <alignment horizontal="left" vertical="top" wrapText="1"/>
    </xf>
    <xf numFmtId="0" fontId="23" fillId="3" borderId="0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>
      <alignment vertical="top"/>
    </xf>
    <xf numFmtId="0" fontId="31" fillId="3" borderId="0" xfId="0" applyFont="1" applyFill="1" applyBorder="1" applyAlignment="1" applyProtection="1">
      <alignment horizontal="center" vertical="top"/>
    </xf>
    <xf numFmtId="0" fontId="3" fillId="3" borderId="24" xfId="0" applyFont="1" applyFill="1" applyBorder="1" applyAlignment="1" applyProtection="1">
      <alignment horizontal="center" vertical="top"/>
    </xf>
    <xf numFmtId="165" fontId="19" fillId="3" borderId="31" xfId="0" applyNumberFormat="1" applyFont="1" applyFill="1" applyBorder="1" applyAlignment="1" applyProtection="1">
      <alignment horizontal="center" vertical="top" wrapText="1"/>
    </xf>
    <xf numFmtId="165" fontId="19" fillId="3" borderId="32" xfId="0" applyNumberFormat="1" applyFont="1" applyFill="1" applyBorder="1" applyAlignment="1" applyProtection="1">
      <alignment horizontal="center" vertical="top" wrapText="1"/>
    </xf>
    <xf numFmtId="165" fontId="19" fillId="3" borderId="52" xfId="0" applyNumberFormat="1" applyFont="1" applyFill="1" applyBorder="1" applyAlignment="1" applyProtection="1">
      <alignment horizontal="center" vertical="top" wrapText="1"/>
    </xf>
    <xf numFmtId="165" fontId="19" fillId="3" borderId="60" xfId="0" applyNumberFormat="1" applyFont="1" applyFill="1" applyBorder="1" applyAlignment="1" applyProtection="1">
      <alignment horizontal="center" vertical="top" wrapText="1"/>
    </xf>
    <xf numFmtId="165" fontId="19" fillId="3" borderId="22" xfId="0" applyNumberFormat="1" applyFont="1" applyFill="1" applyBorder="1" applyAlignment="1" applyProtection="1">
      <alignment horizontal="center" vertical="top" wrapText="1"/>
    </xf>
    <xf numFmtId="165" fontId="19" fillId="3" borderId="23" xfId="0" applyNumberFormat="1" applyFont="1" applyFill="1" applyBorder="1" applyAlignment="1" applyProtection="1">
      <alignment horizontal="center" vertical="top" wrapText="1"/>
    </xf>
    <xf numFmtId="0" fontId="19" fillId="3" borderId="12" xfId="0" applyFont="1" applyFill="1" applyBorder="1" applyAlignment="1" applyProtection="1">
      <alignment horizontal="center" vertical="top" wrapText="1"/>
    </xf>
    <xf numFmtId="0" fontId="19" fillId="3" borderId="13" xfId="0" applyFont="1" applyFill="1" applyBorder="1" applyAlignment="1" applyProtection="1">
      <alignment horizontal="center" vertical="top" wrapText="1"/>
    </xf>
    <xf numFmtId="0" fontId="19" fillId="3" borderId="17" xfId="0" applyFont="1" applyFill="1" applyBorder="1" applyAlignment="1" applyProtection="1">
      <alignment horizontal="center" vertical="top" wrapText="1"/>
    </xf>
    <xf numFmtId="10" fontId="19" fillId="3" borderId="10" xfId="0" applyNumberFormat="1" applyFont="1" applyFill="1" applyBorder="1" applyAlignment="1" applyProtection="1">
      <alignment horizontal="center" vertical="top" wrapText="1"/>
    </xf>
    <xf numFmtId="10" fontId="19" fillId="3" borderId="5" xfId="0" applyNumberFormat="1" applyFont="1" applyFill="1" applyBorder="1" applyAlignment="1" applyProtection="1">
      <alignment horizontal="center" vertical="top" wrapText="1"/>
    </xf>
    <xf numFmtId="165" fontId="19" fillId="3" borderId="35" xfId="0" applyNumberFormat="1" applyFont="1" applyFill="1" applyBorder="1" applyAlignment="1" applyProtection="1">
      <alignment horizontal="center" vertical="top" wrapText="1"/>
    </xf>
    <xf numFmtId="165" fontId="19" fillId="3" borderId="29" xfId="0" applyNumberFormat="1" applyFont="1" applyFill="1" applyBorder="1" applyAlignment="1" applyProtection="1">
      <alignment horizontal="center" vertical="top" wrapText="1"/>
    </xf>
    <xf numFmtId="165" fontId="19" fillId="3" borderId="30" xfId="0" applyNumberFormat="1" applyFont="1" applyFill="1" applyBorder="1" applyAlignment="1" applyProtection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 wrapText="1"/>
    </xf>
    <xf numFmtId="0" fontId="19" fillId="3" borderId="28" xfId="0" applyFont="1" applyFill="1" applyBorder="1" applyAlignment="1" applyProtection="1">
      <alignment horizontal="left" vertical="top" wrapText="1"/>
    </xf>
    <xf numFmtId="0" fontId="0" fillId="3" borderId="20" xfId="0" applyFill="1" applyBorder="1" applyAlignment="1">
      <alignment vertical="top"/>
    </xf>
    <xf numFmtId="0" fontId="0" fillId="4" borderId="5" xfId="0" applyFill="1" applyBorder="1" applyAlignment="1">
      <alignment horizontal="center" vertical="top" wrapText="1"/>
    </xf>
    <xf numFmtId="165" fontId="19" fillId="4" borderId="10" xfId="0" applyNumberFormat="1" applyFont="1" applyFill="1" applyBorder="1" applyAlignment="1" applyProtection="1">
      <alignment horizontal="left" vertical="top" wrapText="1"/>
    </xf>
    <xf numFmtId="165" fontId="19" fillId="4" borderId="8" xfId="0" applyNumberFormat="1" applyFont="1" applyFill="1" applyBorder="1" applyAlignment="1" applyProtection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65" fontId="18" fillId="3" borderId="5" xfId="0" applyNumberFormat="1" applyFont="1" applyFill="1" applyBorder="1" applyAlignment="1" applyProtection="1">
      <alignment horizontal="left" vertical="top" wrapText="1"/>
    </xf>
    <xf numFmtId="165" fontId="19" fillId="3" borderId="5" xfId="0" applyNumberFormat="1" applyFont="1" applyFill="1" applyBorder="1" applyAlignment="1" applyProtection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horizontal="justify" vertical="center" wrapText="1"/>
    </xf>
    <xf numFmtId="0" fontId="32" fillId="0" borderId="0" xfId="0" applyFont="1" applyAlignment="1">
      <alignment horizontal="justify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top" wrapText="1"/>
    </xf>
    <xf numFmtId="3" fontId="20" fillId="0" borderId="31" xfId="0" applyNumberFormat="1" applyFont="1" applyBorder="1" applyAlignment="1">
      <alignment horizontal="center" vertical="top" wrapText="1"/>
    </xf>
    <xf numFmtId="3" fontId="20" fillId="0" borderId="32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60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66" xfId="0" applyFont="1" applyBorder="1" applyAlignment="1">
      <alignment horizontal="center" vertical="top" wrapText="1"/>
    </xf>
    <xf numFmtId="0" fontId="20" fillId="0" borderId="6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top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3" fillId="0" borderId="0" xfId="5" applyNumberFormat="1" applyFont="1" applyAlignment="1">
      <alignment horizontal="left" vertical="top" wrapText="1"/>
    </xf>
    <xf numFmtId="3" fontId="3" fillId="0" borderId="0" xfId="5" applyNumberFormat="1" applyFont="1" applyAlignment="1">
      <alignment horizontal="left" vertical="center" wrapText="1"/>
    </xf>
    <xf numFmtId="165" fontId="1" fillId="0" borderId="10" xfId="3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6" fontId="16" fillId="0" borderId="10" xfId="3" applyNumberFormat="1" applyFont="1" applyFill="1" applyBorder="1" applyAlignment="1">
      <alignment horizontal="center" vertical="center" wrapText="1"/>
    </xf>
    <xf numFmtId="166" fontId="16" fillId="3" borderId="10" xfId="3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40" fillId="0" borderId="8" xfId="0" applyFont="1" applyBorder="1" applyAlignment="1">
      <alignment vertical="top" wrapText="1"/>
    </xf>
    <xf numFmtId="0" fontId="40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top"/>
    </xf>
    <xf numFmtId="0" fontId="28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49" fontId="16" fillId="0" borderId="30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20" fillId="0" borderId="0" xfId="0" applyFont="1" applyFill="1" applyAlignment="1" applyProtection="1">
      <alignment vertical="center"/>
    </xf>
    <xf numFmtId="0" fontId="32" fillId="0" borderId="0" xfId="0" applyFont="1" applyAlignment="1"/>
    <xf numFmtId="0" fontId="20" fillId="0" borderId="0" xfId="0" applyFont="1" applyFill="1" applyBorder="1" applyAlignment="1" applyProtection="1">
      <alignment horizontal="left" wrapText="1"/>
    </xf>
    <xf numFmtId="0" fontId="32" fillId="0" borderId="0" xfId="0" applyFont="1" applyAlignment="1">
      <alignment horizontal="left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9" xfId="5"/>
    <cellStyle name="Процентный" xfId="6" builtinId="5"/>
    <cellStyle name="Финансовый" xfId="2" builtinId="3"/>
    <cellStyle name="Финансовый 16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zanovaEN/Desktop/&#1050;&#1086;&#1087;&#1080;&#1103;%20KP-iyu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подпрограммам"/>
      <sheetName val="оценка эффективности"/>
      <sheetName val="Выполнение работ"/>
      <sheetName val="титульный"/>
      <sheetName val="Финансирование "/>
      <sheetName val="Показатели"/>
      <sheetName val="нацпроект"/>
      <sheetName val="Финансирование"/>
      <sheetName val="Национальные проекты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4.4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" customHeight="1" x14ac:dyDescent="0.3">
      <c r="A1" s="584" t="s">
        <v>39</v>
      </c>
      <c r="B1" s="585"/>
      <c r="C1" s="586" t="s">
        <v>40</v>
      </c>
      <c r="D1" s="578" t="s">
        <v>44</v>
      </c>
      <c r="E1" s="579"/>
      <c r="F1" s="580"/>
      <c r="G1" s="578" t="s">
        <v>17</v>
      </c>
      <c r="H1" s="579"/>
      <c r="I1" s="580"/>
      <c r="J1" s="578" t="s">
        <v>18</v>
      </c>
      <c r="K1" s="579"/>
      <c r="L1" s="580"/>
      <c r="M1" s="578" t="s">
        <v>22</v>
      </c>
      <c r="N1" s="579"/>
      <c r="O1" s="580"/>
      <c r="P1" s="581" t="s">
        <v>23</v>
      </c>
      <c r="Q1" s="582"/>
      <c r="R1" s="578" t="s">
        <v>24</v>
      </c>
      <c r="S1" s="579"/>
      <c r="T1" s="580"/>
      <c r="U1" s="578" t="s">
        <v>25</v>
      </c>
      <c r="V1" s="579"/>
      <c r="W1" s="580"/>
      <c r="X1" s="581" t="s">
        <v>26</v>
      </c>
      <c r="Y1" s="583"/>
      <c r="Z1" s="582"/>
      <c r="AA1" s="581" t="s">
        <v>27</v>
      </c>
      <c r="AB1" s="582"/>
      <c r="AC1" s="578" t="s">
        <v>28</v>
      </c>
      <c r="AD1" s="579"/>
      <c r="AE1" s="580"/>
      <c r="AF1" s="578" t="s">
        <v>29</v>
      </c>
      <c r="AG1" s="579"/>
      <c r="AH1" s="580"/>
      <c r="AI1" s="578" t="s">
        <v>30</v>
      </c>
      <c r="AJ1" s="579"/>
      <c r="AK1" s="580"/>
      <c r="AL1" s="581" t="s">
        <v>31</v>
      </c>
      <c r="AM1" s="582"/>
      <c r="AN1" s="578" t="s">
        <v>32</v>
      </c>
      <c r="AO1" s="579"/>
      <c r="AP1" s="580"/>
      <c r="AQ1" s="578" t="s">
        <v>33</v>
      </c>
      <c r="AR1" s="579"/>
      <c r="AS1" s="580"/>
      <c r="AT1" s="578" t="s">
        <v>34</v>
      </c>
      <c r="AU1" s="579"/>
      <c r="AV1" s="580"/>
    </row>
    <row r="2" spans="1:48" ht="39" customHeight="1" x14ac:dyDescent="0.3">
      <c r="A2" s="585"/>
      <c r="B2" s="585"/>
      <c r="C2" s="58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3">
      <c r="A3" s="586" t="s">
        <v>82</v>
      </c>
      <c r="B3" s="58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586"/>
      <c r="B4" s="58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586"/>
      <c r="B5" s="58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3" x14ac:dyDescent="0.3">
      <c r="A6" s="586"/>
      <c r="B6" s="58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586"/>
      <c r="B7" s="58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3" x14ac:dyDescent="0.3">
      <c r="A8" s="586"/>
      <c r="B8" s="58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3" x14ac:dyDescent="0.3">
      <c r="A9" s="586"/>
      <c r="B9" s="58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.05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587" t="s">
        <v>57</v>
      </c>
      <c r="B1" s="587"/>
      <c r="C1" s="587"/>
      <c r="D1" s="587"/>
      <c r="E1" s="587"/>
    </row>
    <row r="2" spans="1:5" x14ac:dyDescent="0.3">
      <c r="A2" s="12"/>
      <c r="B2" s="12"/>
      <c r="C2" s="12"/>
      <c r="D2" s="12"/>
      <c r="E2" s="12"/>
    </row>
    <row r="3" spans="1:5" x14ac:dyDescent="0.3">
      <c r="A3" s="588" t="s">
        <v>129</v>
      </c>
      <c r="B3" s="588"/>
      <c r="C3" s="588"/>
      <c r="D3" s="588"/>
      <c r="E3" s="588"/>
    </row>
    <row r="4" spans="1:5" ht="45.2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8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8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15.65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5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8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4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589" t="s">
        <v>78</v>
      </c>
      <c r="B26" s="589"/>
      <c r="C26" s="589"/>
      <c r="D26" s="589"/>
      <c r="E26" s="589"/>
    </row>
    <row r="27" spans="1:5" x14ac:dyDescent="0.3">
      <c r="A27" s="28"/>
      <c r="B27" s="28"/>
      <c r="C27" s="28"/>
      <c r="D27" s="28"/>
      <c r="E27" s="28"/>
    </row>
    <row r="28" spans="1:5" x14ac:dyDescent="0.3">
      <c r="A28" s="589" t="s">
        <v>79</v>
      </c>
      <c r="B28" s="589"/>
      <c r="C28" s="589"/>
      <c r="D28" s="589"/>
      <c r="E28" s="589"/>
    </row>
    <row r="29" spans="1:5" x14ac:dyDescent="0.3">
      <c r="A29" s="589"/>
      <c r="B29" s="589"/>
      <c r="C29" s="589"/>
      <c r="D29" s="589"/>
      <c r="E29" s="58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15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612" t="s">
        <v>45</v>
      </c>
      <c r="C3" s="61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.0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600" t="s">
        <v>1</v>
      </c>
      <c r="B5" s="59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6" customHeight="1" x14ac:dyDescent="0.25">
      <c r="A6" s="600"/>
      <c r="B6" s="59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" customHeight="1" x14ac:dyDescent="0.25">
      <c r="A7" s="600"/>
      <c r="B7" s="59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600" t="s">
        <v>3</v>
      </c>
      <c r="B8" s="59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613" t="s">
        <v>204</v>
      </c>
      <c r="N8" s="614"/>
      <c r="O8" s="615"/>
      <c r="P8" s="56"/>
      <c r="Q8" s="56"/>
    </row>
    <row r="9" spans="1:256" ht="34" customHeight="1" x14ac:dyDescent="0.25">
      <c r="A9" s="600"/>
      <c r="B9" s="59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5000000000001" customHeight="1" x14ac:dyDescent="0.25">
      <c r="A10" s="600" t="s">
        <v>4</v>
      </c>
      <c r="B10" s="59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49999999999997" customHeight="1" x14ac:dyDescent="0.25">
      <c r="A11" s="600"/>
      <c r="B11" s="59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600" t="s">
        <v>5</v>
      </c>
      <c r="B12" s="59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3.95" customHeight="1" x14ac:dyDescent="0.25">
      <c r="A13" s="600"/>
      <c r="B13" s="59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5.95" customHeight="1" x14ac:dyDescent="0.25">
      <c r="A14" s="600" t="s">
        <v>9</v>
      </c>
      <c r="B14" s="59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600"/>
      <c r="B15" s="59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596"/>
      <c r="AJ16" s="596"/>
      <c r="AK16" s="596"/>
      <c r="AZ16" s="596"/>
      <c r="BA16" s="596"/>
      <c r="BB16" s="596"/>
      <c r="BQ16" s="596"/>
      <c r="BR16" s="596"/>
      <c r="BS16" s="596"/>
      <c r="CH16" s="596"/>
      <c r="CI16" s="596"/>
      <c r="CJ16" s="596"/>
      <c r="CY16" s="596"/>
      <c r="CZ16" s="596"/>
      <c r="DA16" s="596"/>
      <c r="DP16" s="596"/>
      <c r="DQ16" s="596"/>
      <c r="DR16" s="596"/>
      <c r="EG16" s="596"/>
      <c r="EH16" s="596"/>
      <c r="EI16" s="596"/>
      <c r="EX16" s="596"/>
      <c r="EY16" s="596"/>
      <c r="EZ16" s="596"/>
      <c r="FO16" s="596"/>
      <c r="FP16" s="596"/>
      <c r="FQ16" s="596"/>
      <c r="GF16" s="596"/>
      <c r="GG16" s="596"/>
      <c r="GH16" s="596"/>
      <c r="GW16" s="596"/>
      <c r="GX16" s="596"/>
      <c r="GY16" s="596"/>
      <c r="HN16" s="596"/>
      <c r="HO16" s="596"/>
      <c r="HP16" s="596"/>
      <c r="IE16" s="596"/>
      <c r="IF16" s="596"/>
      <c r="IG16" s="596"/>
      <c r="IV16" s="596"/>
    </row>
    <row r="17" spans="1:17" ht="320.25" customHeight="1" x14ac:dyDescent="0.25">
      <c r="A17" s="600" t="s">
        <v>6</v>
      </c>
      <c r="B17" s="59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5">
      <c r="A18" s="600"/>
      <c r="B18" s="59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600" t="s">
        <v>7</v>
      </c>
      <c r="B19" s="59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5">
      <c r="A20" s="600"/>
      <c r="B20" s="59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600" t="s">
        <v>8</v>
      </c>
      <c r="B21" s="59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600"/>
      <c r="B22" s="59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5" customHeight="1" x14ac:dyDescent="0.25">
      <c r="A23" s="605" t="s">
        <v>14</v>
      </c>
      <c r="B23" s="60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5">
      <c r="A24" s="606"/>
      <c r="B24" s="60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604" t="s">
        <v>15</v>
      </c>
      <c r="B25" s="60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5">
      <c r="A26" s="604"/>
      <c r="B26" s="60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8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5" customHeight="1" x14ac:dyDescent="0.25">
      <c r="A31" s="600" t="s">
        <v>93</v>
      </c>
      <c r="B31" s="59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" customHeight="1" x14ac:dyDescent="0.25">
      <c r="A32" s="600"/>
      <c r="B32" s="59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" customHeight="1" x14ac:dyDescent="0.25">
      <c r="A34" s="600" t="s">
        <v>95</v>
      </c>
      <c r="B34" s="59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" customHeight="1" x14ac:dyDescent="0.25">
      <c r="A35" s="600"/>
      <c r="B35" s="59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5">
      <c r="A36" s="609" t="s">
        <v>97</v>
      </c>
      <c r="B36" s="60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5">
      <c r="A37" s="610"/>
      <c r="B37" s="60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5" customHeight="1" x14ac:dyDescent="0.25">
      <c r="A39" s="600" t="s">
        <v>99</v>
      </c>
      <c r="B39" s="59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597" t="s">
        <v>246</v>
      </c>
      <c r="I39" s="598"/>
      <c r="J39" s="598"/>
      <c r="K39" s="598"/>
      <c r="L39" s="598"/>
      <c r="M39" s="598"/>
      <c r="N39" s="598"/>
      <c r="O39" s="599"/>
      <c r="P39" s="55" t="s">
        <v>188</v>
      </c>
      <c r="Q39" s="56"/>
    </row>
    <row r="40" spans="1:17" ht="39.950000000000003" customHeight="1" x14ac:dyDescent="0.25">
      <c r="A40" s="600" t="s">
        <v>10</v>
      </c>
      <c r="B40" s="59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600" t="s">
        <v>100</v>
      </c>
      <c r="B41" s="59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5">
      <c r="A42" s="600"/>
      <c r="B42" s="59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5.95" customHeight="1" x14ac:dyDescent="0.25">
      <c r="A43" s="600" t="s">
        <v>102</v>
      </c>
      <c r="B43" s="59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592" t="s">
        <v>191</v>
      </c>
      <c r="H43" s="593"/>
      <c r="I43" s="593"/>
      <c r="J43" s="593"/>
      <c r="K43" s="593"/>
      <c r="L43" s="593"/>
      <c r="M43" s="593"/>
      <c r="N43" s="593"/>
      <c r="O43" s="594"/>
      <c r="P43" s="56"/>
      <c r="Q43" s="56"/>
    </row>
    <row r="44" spans="1:17" ht="39.950000000000003" customHeight="1" x14ac:dyDescent="0.25">
      <c r="A44" s="600"/>
      <c r="B44" s="59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3" customHeight="1" x14ac:dyDescent="0.25">
      <c r="A45" s="600" t="s">
        <v>104</v>
      </c>
      <c r="B45" s="59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5">
      <c r="A46" s="600" t="s">
        <v>12</v>
      </c>
      <c r="B46" s="59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5">
      <c r="A47" s="607" t="s">
        <v>107</v>
      </c>
      <c r="B47" s="60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5">
      <c r="A48" s="608"/>
      <c r="B48" s="60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80000000000001" customHeight="1" x14ac:dyDescent="0.25">
      <c r="A49" s="607" t="s">
        <v>108</v>
      </c>
      <c r="B49" s="60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5">
      <c r="A50" s="608"/>
      <c r="B50" s="60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600" t="s">
        <v>110</v>
      </c>
      <c r="B51" s="59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5">
      <c r="A52" s="600"/>
      <c r="B52" s="59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8" customHeight="1" x14ac:dyDescent="0.25">
      <c r="A53" s="600" t="s">
        <v>113</v>
      </c>
      <c r="B53" s="59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600"/>
      <c r="B54" s="59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45" customHeight="1" x14ac:dyDescent="0.25">
      <c r="A55" s="600" t="s">
        <v>114</v>
      </c>
      <c r="B55" s="59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45" customHeight="1" x14ac:dyDescent="0.25">
      <c r="A56" s="600"/>
      <c r="B56" s="59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600" t="s">
        <v>116</v>
      </c>
      <c r="B57" s="595" t="s">
        <v>117</v>
      </c>
      <c r="C57" s="53" t="s">
        <v>20</v>
      </c>
      <c r="D57" s="93" t="s">
        <v>234</v>
      </c>
      <c r="E57" s="92"/>
      <c r="F57" s="92" t="s">
        <v>235</v>
      </c>
      <c r="G57" s="616" t="s">
        <v>232</v>
      </c>
      <c r="H57" s="616"/>
      <c r="I57" s="92" t="s">
        <v>236</v>
      </c>
      <c r="J57" s="92" t="s">
        <v>237</v>
      </c>
      <c r="K57" s="613" t="s">
        <v>238</v>
      </c>
      <c r="L57" s="614"/>
      <c r="M57" s="614"/>
      <c r="N57" s="614"/>
      <c r="O57" s="615"/>
      <c r="P57" s="88" t="s">
        <v>198</v>
      </c>
      <c r="Q57" s="56"/>
    </row>
    <row r="58" spans="1:17" ht="39.950000000000003" customHeight="1" x14ac:dyDescent="0.25">
      <c r="A58" s="600"/>
      <c r="B58" s="59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8" customHeight="1" x14ac:dyDescent="0.25">
      <c r="A59" s="605" t="s">
        <v>119</v>
      </c>
      <c r="B59" s="605" t="s">
        <v>118</v>
      </c>
      <c r="C59" s="605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49.94999999999999" customHeight="1" x14ac:dyDescent="0.25">
      <c r="A60" s="611"/>
      <c r="B60" s="611"/>
      <c r="C60" s="61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611"/>
      <c r="B61" s="611"/>
      <c r="C61" s="60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5">
      <c r="A62" s="606"/>
      <c r="B62" s="606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5">
      <c r="A63" s="600" t="s">
        <v>120</v>
      </c>
      <c r="B63" s="59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5">
      <c r="A64" s="600"/>
      <c r="B64" s="59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604" t="s">
        <v>122</v>
      </c>
      <c r="B65" s="60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5">
      <c r="A66" s="604"/>
      <c r="B66" s="60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5">
      <c r="A67" s="600" t="s">
        <v>124</v>
      </c>
      <c r="B67" s="59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5">
      <c r="A68" s="600"/>
      <c r="B68" s="59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607" t="s">
        <v>126</v>
      </c>
      <c r="B69" s="60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5">
      <c r="A70" s="608"/>
      <c r="B70" s="60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590" t="s">
        <v>254</v>
      </c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590"/>
    </row>
    <row r="74" spans="1:20" ht="14.4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4.4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4.4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4.4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4.4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5" customHeight="1" x14ac:dyDescent="0.25">
      <c r="B79" s="591" t="s">
        <v>215</v>
      </c>
      <c r="C79" s="591"/>
      <c r="D79" s="591"/>
      <c r="E79" s="59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4"/>
  <sheetViews>
    <sheetView workbookViewId="0">
      <selection activeCell="E41" sqref="E41"/>
    </sheetView>
  </sheetViews>
  <sheetFormatPr defaultColWidth="9.109375" defaultRowHeight="14.4" x14ac:dyDescent="0.25"/>
  <cols>
    <col min="1" max="9" width="9.109375" style="289"/>
    <col min="10" max="10" width="12.44140625" style="289" customWidth="1"/>
    <col min="11" max="16384" width="9.109375" style="289"/>
  </cols>
  <sheetData>
    <row r="2" spans="1:14" x14ac:dyDescent="0.25">
      <c r="A2" s="12"/>
      <c r="B2" s="12"/>
      <c r="C2" s="12"/>
      <c r="D2" s="12"/>
      <c r="E2" s="12"/>
      <c r="F2" s="627" t="s">
        <v>319</v>
      </c>
      <c r="G2" s="627"/>
      <c r="H2" s="627"/>
      <c r="I2" s="627"/>
      <c r="J2" s="627"/>
    </row>
    <row r="3" spans="1:14" ht="15.65" x14ac:dyDescent="0.3">
      <c r="A3" s="12"/>
      <c r="B3" s="12"/>
      <c r="C3" s="12"/>
      <c r="D3" s="12"/>
      <c r="E3" s="294"/>
      <c r="F3" s="293"/>
      <c r="G3" s="293"/>
      <c r="H3" s="629" t="s">
        <v>327</v>
      </c>
      <c r="I3" s="630"/>
      <c r="J3" s="630"/>
    </row>
    <row r="4" spans="1:14" ht="15.65" x14ac:dyDescent="0.25">
      <c r="A4" s="12"/>
      <c r="B4" s="12"/>
      <c r="C4" s="12"/>
      <c r="D4" s="12"/>
      <c r="E4" s="628" t="s">
        <v>328</v>
      </c>
      <c r="F4" s="628"/>
      <c r="G4" s="628"/>
      <c r="H4" s="628"/>
      <c r="I4" s="628"/>
      <c r="J4" s="628"/>
    </row>
    <row r="5" spans="1:14" ht="15.65" x14ac:dyDescent="0.3">
      <c r="A5" s="12"/>
      <c r="B5" s="12"/>
      <c r="C5" s="12"/>
      <c r="D5" s="12"/>
      <c r="E5" s="625" t="s">
        <v>320</v>
      </c>
      <c r="F5" s="625"/>
      <c r="G5" s="625"/>
      <c r="H5" s="625"/>
      <c r="I5" s="625"/>
      <c r="J5" s="625"/>
    </row>
    <row r="6" spans="1:14" ht="16" customHeight="1" x14ac:dyDescent="0.3">
      <c r="A6" s="12"/>
      <c r="B6" s="12"/>
      <c r="C6" s="12"/>
      <c r="D6" s="12"/>
      <c r="E6" s="625" t="s">
        <v>329</v>
      </c>
      <c r="F6" s="625"/>
      <c r="G6" s="625"/>
      <c r="H6" s="625"/>
      <c r="I6" s="625"/>
      <c r="J6" s="625"/>
    </row>
    <row r="7" spans="1:14" ht="15.65" x14ac:dyDescent="0.3">
      <c r="A7" s="12"/>
      <c r="B7" s="12"/>
      <c r="C7" s="12"/>
      <c r="D7" s="12"/>
      <c r="E7" s="290"/>
      <c r="F7" s="624"/>
      <c r="G7" s="624"/>
      <c r="H7" s="624"/>
      <c r="I7" s="624"/>
      <c r="J7" s="624"/>
      <c r="K7" s="12"/>
      <c r="L7" s="12"/>
      <c r="M7" s="12"/>
      <c r="N7" s="12"/>
    </row>
    <row r="8" spans="1:14" x14ac:dyDescent="0.25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ht="15.65" x14ac:dyDescent="0.25">
      <c r="K9" s="291"/>
      <c r="L9" s="291"/>
      <c r="M9" s="12"/>
      <c r="N9" s="12"/>
    </row>
    <row r="10" spans="1:14" x14ac:dyDescent="0.25">
      <c r="K10" s="12"/>
      <c r="L10" s="12"/>
      <c r="M10" s="12"/>
      <c r="N10" s="12"/>
    </row>
    <row r="11" spans="1:14" x14ac:dyDescent="0.25">
      <c r="K11" s="12"/>
      <c r="L11" s="12"/>
      <c r="M11" s="12"/>
      <c r="N11" s="12"/>
    </row>
    <row r="12" spans="1:14" x14ac:dyDescent="0.25">
      <c r="K12" s="12"/>
      <c r="L12" s="12"/>
      <c r="M12" s="12"/>
      <c r="N12" s="12"/>
    </row>
    <row r="13" spans="1:14" x14ac:dyDescent="0.25">
      <c r="K13" s="12"/>
      <c r="L13" s="12"/>
      <c r="M13" s="12"/>
      <c r="N13" s="12"/>
    </row>
    <row r="14" spans="1:14" x14ac:dyDescent="0.25">
      <c r="A14" s="12"/>
      <c r="B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.7" customHeight="1" x14ac:dyDescent="0.25">
      <c r="K15" s="12"/>
      <c r="L15" s="12"/>
      <c r="M15" s="12"/>
      <c r="N15" s="12"/>
    </row>
    <row r="16" spans="1:14" ht="15.05" customHeight="1" x14ac:dyDescent="0.25">
      <c r="K16" s="12"/>
      <c r="L16" s="12"/>
      <c r="M16" s="12"/>
      <c r="N16" s="12"/>
    </row>
    <row r="17" spans="1:14" ht="18.8" customHeight="1" x14ac:dyDescent="0.25">
      <c r="K17" s="12"/>
      <c r="L17" s="12"/>
      <c r="M17" s="12"/>
      <c r="N17" s="12"/>
    </row>
    <row r="18" spans="1:14" ht="16" customHeight="1" x14ac:dyDescent="0.25">
      <c r="K18" s="12"/>
      <c r="L18" s="12"/>
      <c r="M18" s="12"/>
      <c r="N18" s="12"/>
    </row>
    <row r="19" spans="1:14" hidden="1" x14ac:dyDescent="0.25">
      <c r="K19" s="12"/>
      <c r="L19" s="12"/>
      <c r="M19" s="12"/>
      <c r="N19" s="12"/>
    </row>
    <row r="20" spans="1:14" hidden="1" x14ac:dyDescent="0.25">
      <c r="K20" s="12"/>
      <c r="L20" s="12"/>
      <c r="M20" s="12"/>
      <c r="N20" s="12"/>
    </row>
    <row r="21" spans="1:14" x14ac:dyDescent="0.25">
      <c r="A21" s="620"/>
      <c r="B21" s="620"/>
      <c r="C21" s="620"/>
      <c r="D21" s="620"/>
      <c r="E21" s="620"/>
      <c r="F21" s="620"/>
      <c r="G21" s="620"/>
      <c r="H21" s="620"/>
      <c r="I21" s="620"/>
      <c r="J21" s="620"/>
      <c r="K21" s="12"/>
      <c r="L21" s="12"/>
      <c r="M21" s="12"/>
      <c r="N21" s="12"/>
    </row>
    <row r="22" spans="1:14" ht="22.55" x14ac:dyDescent="0.25">
      <c r="A22" s="623" t="s">
        <v>321</v>
      </c>
      <c r="B22" s="623"/>
      <c r="C22" s="623"/>
      <c r="D22" s="623"/>
      <c r="E22" s="623"/>
      <c r="F22" s="623"/>
      <c r="G22" s="623"/>
      <c r="H22" s="623"/>
      <c r="I22" s="623"/>
      <c r="J22" s="623"/>
      <c r="K22" s="12"/>
      <c r="L22" s="12"/>
      <c r="M22" s="12"/>
      <c r="N22" s="12"/>
    </row>
    <row r="23" spans="1:14" ht="17.55" x14ac:dyDescent="0.25">
      <c r="A23" s="617" t="s">
        <v>326</v>
      </c>
      <c r="B23" s="617"/>
      <c r="C23" s="617"/>
      <c r="D23" s="617"/>
      <c r="E23" s="617"/>
      <c r="F23" s="617"/>
      <c r="G23" s="617"/>
      <c r="H23" s="617"/>
      <c r="I23" s="617"/>
      <c r="J23" s="617"/>
      <c r="K23" s="12"/>
      <c r="L23" s="12"/>
      <c r="M23" s="12"/>
      <c r="N23" s="12"/>
    </row>
    <row r="24" spans="1:14" ht="24.75" customHeight="1" x14ac:dyDescent="0.25">
      <c r="A24" s="618" t="s">
        <v>323</v>
      </c>
      <c r="B24" s="618"/>
      <c r="C24" s="618"/>
      <c r="D24" s="618"/>
      <c r="E24" s="618"/>
      <c r="F24" s="618"/>
      <c r="G24" s="618"/>
      <c r="H24" s="618"/>
      <c r="I24" s="618"/>
      <c r="J24" s="618"/>
      <c r="K24" s="12"/>
      <c r="L24" s="12"/>
      <c r="M24" s="12"/>
      <c r="N24" s="12"/>
    </row>
    <row r="25" spans="1:14" x14ac:dyDescent="0.25">
      <c r="A25" s="619" t="s">
        <v>322</v>
      </c>
      <c r="B25" s="619"/>
      <c r="C25" s="619"/>
      <c r="D25" s="619"/>
      <c r="E25" s="619"/>
      <c r="F25" s="619"/>
      <c r="G25" s="619"/>
      <c r="H25" s="619"/>
      <c r="I25" s="619"/>
      <c r="J25" s="619"/>
      <c r="K25" s="12"/>
      <c r="L25" s="12"/>
      <c r="M25" s="12"/>
      <c r="N25" s="12"/>
    </row>
    <row r="26" spans="1:14" ht="4.55" customHeight="1" x14ac:dyDescent="0.25">
      <c r="A26" s="619"/>
      <c r="B26" s="619"/>
      <c r="C26" s="619"/>
      <c r="D26" s="619"/>
      <c r="E26" s="619"/>
      <c r="F26" s="619"/>
      <c r="G26" s="619"/>
      <c r="H26" s="619"/>
      <c r="I26" s="619"/>
      <c r="J26" s="619"/>
      <c r="K26" s="12"/>
      <c r="L26" s="12"/>
      <c r="M26" s="12"/>
      <c r="N26" s="12"/>
    </row>
    <row r="27" spans="1:14" hidden="1" x14ac:dyDescent="0.25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12"/>
      <c r="L27" s="12"/>
      <c r="M27" s="12"/>
      <c r="N27" s="12"/>
    </row>
    <row r="28" spans="1:14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1" spans="1:14" ht="53.25" customHeight="1" x14ac:dyDescent="0.3">
      <c r="G31" s="621"/>
      <c r="H31" s="621"/>
      <c r="I31" s="621"/>
      <c r="J31" s="621"/>
    </row>
    <row r="32" spans="1:14" ht="21.8" customHeight="1" x14ac:dyDescent="0.3">
      <c r="G32" s="622"/>
      <c r="H32" s="622"/>
      <c r="I32" s="622"/>
      <c r="J32" s="622"/>
    </row>
    <row r="33" spans="1:10" ht="15.65" x14ac:dyDescent="0.3">
      <c r="G33" s="625"/>
      <c r="H33" s="625"/>
      <c r="I33" s="625"/>
      <c r="J33" s="625"/>
    </row>
    <row r="40" spans="1:10" ht="15.65" x14ac:dyDescent="0.3">
      <c r="E40" s="626"/>
      <c r="F40" s="626"/>
      <c r="G40" s="626"/>
      <c r="H40" s="626"/>
    </row>
    <row r="41" spans="1:10" ht="53.25" customHeight="1" x14ac:dyDescent="0.3">
      <c r="G41" s="621" t="s">
        <v>325</v>
      </c>
      <c r="H41" s="621"/>
      <c r="I41" s="621"/>
      <c r="J41" s="621"/>
    </row>
    <row r="42" spans="1:10" ht="15.65" x14ac:dyDescent="0.3">
      <c r="G42" s="624" t="s">
        <v>324</v>
      </c>
      <c r="H42" s="624"/>
      <c r="I42" s="624"/>
      <c r="J42" s="624"/>
    </row>
    <row r="44" spans="1:10" ht="17.55" x14ac:dyDescent="0.25">
      <c r="A44" s="617"/>
      <c r="B44" s="617"/>
      <c r="C44" s="617"/>
      <c r="D44" s="617"/>
      <c r="E44" s="617"/>
      <c r="F44" s="617"/>
      <c r="G44" s="617"/>
      <c r="H44" s="617"/>
      <c r="I44" s="617"/>
      <c r="J44" s="617"/>
    </row>
    <row r="52" spans="5:14" ht="17.55" x14ac:dyDescent="0.25">
      <c r="K52" s="292"/>
      <c r="L52" s="292"/>
      <c r="M52" s="292"/>
      <c r="N52" s="292"/>
    </row>
    <row r="54" spans="5:14" x14ac:dyDescent="0.25">
      <c r="E54" s="289">
        <v>2020</v>
      </c>
    </row>
  </sheetData>
  <mergeCells count="18">
    <mergeCell ref="F2:J2"/>
    <mergeCell ref="E4:J4"/>
    <mergeCell ref="E5:J5"/>
    <mergeCell ref="E6:J6"/>
    <mergeCell ref="F7:J7"/>
    <mergeCell ref="H3:J3"/>
    <mergeCell ref="A44:J44"/>
    <mergeCell ref="A23:J23"/>
    <mergeCell ref="A24:J24"/>
    <mergeCell ref="A25:J27"/>
    <mergeCell ref="A21:J21"/>
    <mergeCell ref="G31:J31"/>
    <mergeCell ref="G32:J32"/>
    <mergeCell ref="A22:J22"/>
    <mergeCell ref="G41:J41"/>
    <mergeCell ref="G42:J42"/>
    <mergeCell ref="G33:J33"/>
    <mergeCell ref="E40:H4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0"/>
  <sheetViews>
    <sheetView tabSelected="1" zoomScale="90" zoomScaleNormal="90" zoomScaleSheetLayoutView="80" workbookViewId="0">
      <selection activeCell="F12" sqref="F12:F13"/>
    </sheetView>
  </sheetViews>
  <sheetFormatPr defaultColWidth="9.109375" defaultRowHeight="13.15" x14ac:dyDescent="0.3"/>
  <cols>
    <col min="1" max="1" width="8" style="365" customWidth="1"/>
    <col min="2" max="2" width="26.88671875" style="365" customWidth="1"/>
    <col min="3" max="3" width="28.109375" style="365" customWidth="1"/>
    <col min="4" max="4" width="20.6640625" style="366" customWidth="1"/>
    <col min="5" max="5" width="16.88671875" style="367" customWidth="1"/>
    <col min="6" max="6" width="12.44140625" style="367" customWidth="1"/>
    <col min="7" max="7" width="11.5546875" style="367" customWidth="1"/>
    <col min="8" max="8" width="12" style="420" hidden="1" customWidth="1"/>
    <col min="9" max="9" width="9.88671875" style="420" hidden="1" customWidth="1"/>
    <col min="10" max="10" width="8.44140625" style="368" hidden="1" customWidth="1"/>
    <col min="11" max="11" width="11.5546875" style="420" hidden="1" customWidth="1"/>
    <col min="12" max="12" width="9.6640625" style="420" hidden="1" customWidth="1"/>
    <col min="13" max="13" width="7" style="365" hidden="1" customWidth="1"/>
    <col min="14" max="15" width="10.88671875" style="420" hidden="1" customWidth="1"/>
    <col min="16" max="16" width="9" style="365" hidden="1" customWidth="1"/>
    <col min="17" max="17" width="11.44140625" style="420" hidden="1" customWidth="1"/>
    <col min="18" max="18" width="8.6640625" style="420" hidden="1" customWidth="1"/>
    <col min="19" max="19" width="8.44140625" style="365" hidden="1" customWidth="1"/>
    <col min="20" max="20" width="12.44140625" style="488" customWidth="1"/>
    <col min="21" max="21" width="9.44140625" style="488" customWidth="1"/>
    <col min="22" max="22" width="8.33203125" style="365" customWidth="1"/>
    <col min="23" max="23" width="12.33203125" style="365" customWidth="1"/>
    <col min="24" max="25" width="7.6640625" style="365" customWidth="1"/>
    <col min="26" max="26" width="11.33203125" style="365" customWidth="1"/>
    <col min="27" max="27" width="5.88671875" style="365" customWidth="1"/>
    <col min="28" max="28" width="10.5546875" style="365" customWidth="1"/>
    <col min="29" max="29" width="13.44140625" style="365" customWidth="1"/>
    <col min="30" max="30" width="6.88671875" style="365" customWidth="1"/>
    <col min="31" max="31" width="11.33203125" style="365" customWidth="1"/>
    <col min="32" max="32" width="5.5546875" style="365" customWidth="1"/>
    <col min="33" max="35" width="7.5546875" style="365" customWidth="1"/>
    <col min="36" max="36" width="12.6640625" style="365" customWidth="1"/>
    <col min="37" max="37" width="6" style="365" customWidth="1"/>
    <col min="38" max="40" width="7.88671875" style="365" customWidth="1"/>
    <col min="41" max="41" width="10.88671875" style="365" customWidth="1"/>
    <col min="42" max="42" width="6.44140625" style="365" customWidth="1"/>
    <col min="43" max="43" width="5.44140625" style="365" customWidth="1"/>
    <col min="44" max="44" width="6" style="365" customWidth="1"/>
    <col min="45" max="45" width="6.88671875" style="365" customWidth="1"/>
    <col min="46" max="46" width="12.33203125" style="365" customWidth="1"/>
    <col min="47" max="47" width="5" style="365" customWidth="1"/>
    <col min="48" max="49" width="7.109375" style="365" customWidth="1"/>
    <col min="50" max="50" width="10" style="365" customWidth="1"/>
    <col min="51" max="51" width="13.33203125" style="365" customWidth="1"/>
    <col min="52" max="52" width="7.6640625" style="365" customWidth="1"/>
    <col min="53" max="53" width="7" style="365" customWidth="1"/>
    <col min="54" max="54" width="14.44140625" style="370" customWidth="1"/>
    <col min="55" max="55" width="10.5546875" style="370" customWidth="1"/>
    <col min="56" max="16384" width="9.109375" style="370"/>
  </cols>
  <sheetData>
    <row r="1" spans="1:55" ht="17.55" x14ac:dyDescent="0.3">
      <c r="BB1" s="369" t="s">
        <v>269</v>
      </c>
    </row>
    <row r="2" spans="1:55" s="371" customFormat="1" ht="23.95" customHeight="1" x14ac:dyDescent="0.3">
      <c r="A2" s="731" t="s">
        <v>313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731"/>
      <c r="AN2" s="731"/>
      <c r="AO2" s="731"/>
      <c r="AP2" s="731"/>
      <c r="AQ2" s="731"/>
      <c r="AR2" s="731"/>
      <c r="AS2" s="731"/>
      <c r="AT2" s="731"/>
      <c r="AU2" s="731"/>
      <c r="AV2" s="731"/>
      <c r="AW2" s="731"/>
      <c r="AX2" s="731"/>
      <c r="AY2" s="731"/>
      <c r="AZ2" s="731"/>
      <c r="BA2" s="731"/>
      <c r="BB2" s="731"/>
    </row>
    <row r="3" spans="1:55" s="372" customFormat="1" ht="17.25" customHeight="1" x14ac:dyDescent="0.3">
      <c r="A3" s="731" t="s">
        <v>282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/>
      <c r="BB3" s="732"/>
    </row>
    <row r="4" spans="1:55" s="373" customFormat="1" ht="17.25" customHeight="1" x14ac:dyDescent="0.3">
      <c r="A4" s="733" t="s">
        <v>261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</row>
    <row r="5" spans="1:55" ht="13.8" thickBot="1" x14ac:dyDescent="0.35">
      <c r="A5" s="734"/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150"/>
      <c r="AQ5" s="150"/>
      <c r="AR5" s="150"/>
      <c r="AS5" s="150"/>
      <c r="AT5" s="370"/>
      <c r="AU5" s="370"/>
      <c r="AV5" s="370"/>
      <c r="AW5" s="370"/>
      <c r="AX5" s="370"/>
      <c r="AY5" s="374"/>
      <c r="AZ5" s="374"/>
      <c r="BA5" s="374"/>
      <c r="BB5" s="375" t="s">
        <v>257</v>
      </c>
    </row>
    <row r="6" spans="1:55" ht="15.05" customHeight="1" x14ac:dyDescent="0.3">
      <c r="A6" s="735" t="s">
        <v>0</v>
      </c>
      <c r="B6" s="737" t="s">
        <v>266</v>
      </c>
      <c r="C6" s="737" t="s">
        <v>259</v>
      </c>
      <c r="D6" s="737" t="s">
        <v>40</v>
      </c>
      <c r="E6" s="738" t="s">
        <v>256</v>
      </c>
      <c r="F6" s="739"/>
      <c r="G6" s="740"/>
      <c r="H6" s="738" t="s">
        <v>255</v>
      </c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739"/>
      <c r="AK6" s="739"/>
      <c r="AL6" s="739"/>
      <c r="AM6" s="739"/>
      <c r="AN6" s="739"/>
      <c r="AO6" s="739"/>
      <c r="AP6" s="739"/>
      <c r="AQ6" s="739"/>
      <c r="AR6" s="739"/>
      <c r="AS6" s="739"/>
      <c r="AT6" s="739"/>
      <c r="AU6" s="739"/>
      <c r="AV6" s="739"/>
      <c r="AW6" s="739"/>
      <c r="AX6" s="739"/>
      <c r="AY6" s="739"/>
      <c r="AZ6" s="739"/>
      <c r="BA6" s="740"/>
      <c r="BB6" s="741" t="s">
        <v>276</v>
      </c>
    </row>
    <row r="7" spans="1:55" ht="28.5" customHeight="1" x14ac:dyDescent="0.3">
      <c r="A7" s="692"/>
      <c r="B7" s="638"/>
      <c r="C7" s="638"/>
      <c r="D7" s="638"/>
      <c r="E7" s="637" t="s">
        <v>330</v>
      </c>
      <c r="F7" s="637" t="s">
        <v>277</v>
      </c>
      <c r="G7" s="744" t="s">
        <v>19</v>
      </c>
      <c r="H7" s="746" t="s">
        <v>17</v>
      </c>
      <c r="I7" s="747"/>
      <c r="J7" s="748"/>
      <c r="K7" s="711" t="s">
        <v>18</v>
      </c>
      <c r="L7" s="712"/>
      <c r="M7" s="715"/>
      <c r="N7" s="711" t="s">
        <v>22</v>
      </c>
      <c r="O7" s="712"/>
      <c r="P7" s="715"/>
      <c r="Q7" s="711" t="s">
        <v>24</v>
      </c>
      <c r="R7" s="712"/>
      <c r="S7" s="715"/>
      <c r="T7" s="711" t="s">
        <v>25</v>
      </c>
      <c r="U7" s="712"/>
      <c r="V7" s="715"/>
      <c r="W7" s="711" t="s">
        <v>26</v>
      </c>
      <c r="X7" s="712"/>
      <c r="Y7" s="715"/>
      <c r="Z7" s="711" t="s">
        <v>28</v>
      </c>
      <c r="AA7" s="712"/>
      <c r="AB7" s="712"/>
      <c r="AC7" s="713"/>
      <c r="AD7" s="714"/>
      <c r="AE7" s="711" t="s">
        <v>29</v>
      </c>
      <c r="AF7" s="712"/>
      <c r="AG7" s="712"/>
      <c r="AH7" s="713"/>
      <c r="AI7" s="714"/>
      <c r="AJ7" s="711" t="s">
        <v>30</v>
      </c>
      <c r="AK7" s="712"/>
      <c r="AL7" s="712"/>
      <c r="AM7" s="713"/>
      <c r="AN7" s="714"/>
      <c r="AO7" s="711" t="s">
        <v>32</v>
      </c>
      <c r="AP7" s="712"/>
      <c r="AQ7" s="712"/>
      <c r="AR7" s="713"/>
      <c r="AS7" s="714"/>
      <c r="AT7" s="711" t="s">
        <v>33</v>
      </c>
      <c r="AU7" s="712"/>
      <c r="AV7" s="712"/>
      <c r="AW7" s="713"/>
      <c r="AX7" s="714"/>
      <c r="AY7" s="711" t="s">
        <v>34</v>
      </c>
      <c r="AZ7" s="712"/>
      <c r="BA7" s="715"/>
      <c r="BB7" s="742"/>
    </row>
    <row r="8" spans="1:55" ht="52.45" customHeight="1" x14ac:dyDescent="0.3">
      <c r="A8" s="736"/>
      <c r="B8" s="639"/>
      <c r="C8" s="639"/>
      <c r="D8" s="639"/>
      <c r="E8" s="639"/>
      <c r="F8" s="639"/>
      <c r="G8" s="745"/>
      <c r="H8" s="421" t="s">
        <v>20</v>
      </c>
      <c r="I8" s="422" t="s">
        <v>21</v>
      </c>
      <c r="J8" s="330" t="s">
        <v>19</v>
      </c>
      <c r="K8" s="422" t="s">
        <v>20</v>
      </c>
      <c r="L8" s="422" t="s">
        <v>21</v>
      </c>
      <c r="M8" s="152" t="s">
        <v>19</v>
      </c>
      <c r="N8" s="487" t="s">
        <v>20</v>
      </c>
      <c r="O8" s="422" t="s">
        <v>21</v>
      </c>
      <c r="P8" s="153" t="s">
        <v>19</v>
      </c>
      <c r="Q8" s="573" t="s">
        <v>20</v>
      </c>
      <c r="R8" s="422" t="s">
        <v>21</v>
      </c>
      <c r="S8" s="153" t="s">
        <v>19</v>
      </c>
      <c r="T8" s="489" t="s">
        <v>20</v>
      </c>
      <c r="U8" s="490" t="s">
        <v>21</v>
      </c>
      <c r="V8" s="153" t="s">
        <v>19</v>
      </c>
      <c r="W8" s="154" t="s">
        <v>20</v>
      </c>
      <c r="X8" s="151" t="s">
        <v>21</v>
      </c>
      <c r="Y8" s="153" t="s">
        <v>19</v>
      </c>
      <c r="Z8" s="154" t="s">
        <v>20</v>
      </c>
      <c r="AA8" s="151" t="s">
        <v>21</v>
      </c>
      <c r="AB8" s="153" t="s">
        <v>19</v>
      </c>
      <c r="AC8" s="151" t="s">
        <v>21</v>
      </c>
      <c r="AD8" s="153" t="s">
        <v>19</v>
      </c>
      <c r="AE8" s="154" t="s">
        <v>20</v>
      </c>
      <c r="AF8" s="155" t="s">
        <v>21</v>
      </c>
      <c r="AG8" s="153" t="s">
        <v>19</v>
      </c>
      <c r="AH8" s="151" t="s">
        <v>21</v>
      </c>
      <c r="AI8" s="153" t="s">
        <v>19</v>
      </c>
      <c r="AJ8" s="154" t="s">
        <v>20</v>
      </c>
      <c r="AK8" s="155" t="s">
        <v>21</v>
      </c>
      <c r="AL8" s="153" t="s">
        <v>19</v>
      </c>
      <c r="AM8" s="151" t="s">
        <v>21</v>
      </c>
      <c r="AN8" s="153" t="s">
        <v>19</v>
      </c>
      <c r="AO8" s="154" t="s">
        <v>20</v>
      </c>
      <c r="AP8" s="155" t="s">
        <v>21</v>
      </c>
      <c r="AQ8" s="153" t="s">
        <v>19</v>
      </c>
      <c r="AR8" s="151" t="s">
        <v>21</v>
      </c>
      <c r="AS8" s="153" t="s">
        <v>19</v>
      </c>
      <c r="AT8" s="154" t="s">
        <v>20</v>
      </c>
      <c r="AU8" s="155" t="s">
        <v>21</v>
      </c>
      <c r="AV8" s="153" t="s">
        <v>19</v>
      </c>
      <c r="AW8" s="151" t="s">
        <v>21</v>
      </c>
      <c r="AX8" s="153" t="s">
        <v>19</v>
      </c>
      <c r="AY8" s="154" t="s">
        <v>20</v>
      </c>
      <c r="AZ8" s="151" t="s">
        <v>21</v>
      </c>
      <c r="BA8" s="153" t="s">
        <v>19</v>
      </c>
      <c r="BB8" s="743"/>
    </row>
    <row r="9" spans="1:55" s="389" customFormat="1" ht="16.3" thickBot="1" x14ac:dyDescent="0.35">
      <c r="A9" s="376">
        <v>1</v>
      </c>
      <c r="B9" s="377">
        <v>2</v>
      </c>
      <c r="C9" s="377">
        <v>3</v>
      </c>
      <c r="D9" s="377">
        <v>4</v>
      </c>
      <c r="E9" s="378">
        <v>5</v>
      </c>
      <c r="F9" s="379">
        <v>6</v>
      </c>
      <c r="G9" s="380">
        <v>7</v>
      </c>
      <c r="H9" s="423">
        <v>8</v>
      </c>
      <c r="I9" s="424">
        <v>9</v>
      </c>
      <c r="J9" s="381">
        <v>10</v>
      </c>
      <c r="K9" s="424">
        <v>11</v>
      </c>
      <c r="L9" s="423">
        <v>12</v>
      </c>
      <c r="M9" s="383">
        <v>13</v>
      </c>
      <c r="N9" s="424">
        <v>14</v>
      </c>
      <c r="O9" s="423">
        <v>15</v>
      </c>
      <c r="P9" s="383">
        <v>16</v>
      </c>
      <c r="Q9" s="424">
        <v>17</v>
      </c>
      <c r="R9" s="423">
        <v>18</v>
      </c>
      <c r="S9" s="384">
        <v>19</v>
      </c>
      <c r="T9" s="491">
        <v>20</v>
      </c>
      <c r="U9" s="492">
        <v>21</v>
      </c>
      <c r="V9" s="384">
        <v>22</v>
      </c>
      <c r="W9" s="382">
        <v>23</v>
      </c>
      <c r="X9" s="379">
        <v>24</v>
      </c>
      <c r="Y9" s="384">
        <v>25</v>
      </c>
      <c r="Z9" s="382">
        <v>26</v>
      </c>
      <c r="AA9" s="379">
        <v>24</v>
      </c>
      <c r="AB9" s="384">
        <v>25</v>
      </c>
      <c r="AC9" s="379">
        <v>27</v>
      </c>
      <c r="AD9" s="383">
        <v>28</v>
      </c>
      <c r="AE9" s="385">
        <v>29</v>
      </c>
      <c r="AF9" s="386">
        <v>30</v>
      </c>
      <c r="AG9" s="384">
        <v>31</v>
      </c>
      <c r="AH9" s="379">
        <v>30</v>
      </c>
      <c r="AI9" s="383">
        <v>31</v>
      </c>
      <c r="AJ9" s="385">
        <v>32</v>
      </c>
      <c r="AK9" s="386">
        <v>33</v>
      </c>
      <c r="AL9" s="384">
        <v>34</v>
      </c>
      <c r="AM9" s="379">
        <v>33</v>
      </c>
      <c r="AN9" s="383">
        <v>34</v>
      </c>
      <c r="AO9" s="385">
        <v>35</v>
      </c>
      <c r="AP9" s="386">
        <v>36</v>
      </c>
      <c r="AQ9" s="384">
        <v>37</v>
      </c>
      <c r="AR9" s="379">
        <v>36</v>
      </c>
      <c r="AS9" s="383">
        <v>37</v>
      </c>
      <c r="AT9" s="385">
        <v>38</v>
      </c>
      <c r="AU9" s="386">
        <v>39</v>
      </c>
      <c r="AV9" s="384">
        <v>40</v>
      </c>
      <c r="AW9" s="379">
        <v>39</v>
      </c>
      <c r="AX9" s="383">
        <v>40</v>
      </c>
      <c r="AY9" s="379">
        <v>41</v>
      </c>
      <c r="AZ9" s="387">
        <v>42</v>
      </c>
      <c r="BA9" s="384">
        <v>43</v>
      </c>
      <c r="BB9" s="388">
        <v>44</v>
      </c>
    </row>
    <row r="10" spans="1:55" ht="19.75" customHeight="1" thickBot="1" x14ac:dyDescent="0.35">
      <c r="A10" s="725" t="s">
        <v>274</v>
      </c>
      <c r="B10" s="726"/>
      <c r="C10" s="727"/>
      <c r="D10" s="240" t="s">
        <v>258</v>
      </c>
      <c r="E10" s="98">
        <f>E11+E12+E13+E14</f>
        <v>198702.31687000004</v>
      </c>
      <c r="F10" s="98">
        <f>F11+F12+F13+F14</f>
        <v>73238.657410000014</v>
      </c>
      <c r="G10" s="450">
        <f>F10/E10</f>
        <v>0.36858481855506509</v>
      </c>
      <c r="H10" s="103">
        <f>H11+H12+H13+H14</f>
        <v>14606.579269999998</v>
      </c>
      <c r="I10" s="103">
        <f t="shared" ref="I10:BA10" si="0">I11+I12+I13+I14</f>
        <v>14606.579269999998</v>
      </c>
      <c r="J10" s="103" t="e">
        <f t="shared" si="0"/>
        <v>#DIV/0!</v>
      </c>
      <c r="K10" s="103">
        <f>K11+K12+K13+K14</f>
        <v>13856.807590000002</v>
      </c>
      <c r="L10" s="103">
        <f t="shared" si="0"/>
        <v>13856.807590000002</v>
      </c>
      <c r="M10" s="103">
        <f t="shared" si="0"/>
        <v>0</v>
      </c>
      <c r="N10" s="103">
        <f t="shared" si="0"/>
        <v>16303.68528</v>
      </c>
      <c r="O10" s="103">
        <f t="shared" si="0"/>
        <v>16303.68528</v>
      </c>
      <c r="P10" s="103">
        <f t="shared" si="0"/>
        <v>3</v>
      </c>
      <c r="Q10" s="103">
        <f t="shared" si="0"/>
        <v>18157.503569999997</v>
      </c>
      <c r="R10" s="103">
        <f t="shared" si="0"/>
        <v>18157.503569999997</v>
      </c>
      <c r="S10" s="103" t="e">
        <f t="shared" si="0"/>
        <v>#VALUE!</v>
      </c>
      <c r="T10" s="500">
        <f>T11+T12+T13+T14</f>
        <v>10314.081700000001</v>
      </c>
      <c r="U10" s="500">
        <f>U11+U12+U13+U14</f>
        <v>10314.081700000001</v>
      </c>
      <c r="V10" s="450">
        <f>U10/T10</f>
        <v>1</v>
      </c>
      <c r="W10" s="98">
        <f>W11+W12+W13+W14</f>
        <v>28136.823559999997</v>
      </c>
      <c r="X10" s="98">
        <f t="shared" ref="X10:AB10" si="1">X11+X12+X13+X14</f>
        <v>0</v>
      </c>
      <c r="Y10" s="98">
        <f t="shared" si="1"/>
        <v>0</v>
      </c>
      <c r="Z10" s="98">
        <f t="shared" si="1"/>
        <v>20146.152729999998</v>
      </c>
      <c r="AA10" s="98">
        <f t="shared" si="1"/>
        <v>0</v>
      </c>
      <c r="AB10" s="98">
        <f t="shared" si="1"/>
        <v>1000</v>
      </c>
      <c r="AC10" s="98">
        <f>AC11+AC12+AC13+AC14</f>
        <v>4013.15</v>
      </c>
      <c r="AD10" s="98">
        <f t="shared" ref="AD10" si="2">AD11+AD12+AD13+AD14</f>
        <v>0</v>
      </c>
      <c r="AE10" s="98">
        <f t="shared" ref="AE10" si="3">AE11+AE12+AE13+AE14</f>
        <v>14610.18727</v>
      </c>
      <c r="AF10" s="98">
        <f t="shared" ref="AF10" si="4">AF11+AF12+AF13+AF14</f>
        <v>0</v>
      </c>
      <c r="AG10" s="98">
        <f t="shared" ref="AG10" si="5">AG11+AG12+AG13+AG14</f>
        <v>0</v>
      </c>
      <c r="AH10" s="98">
        <f t="shared" ref="AH10" si="6">AH11+AH12+AH13+AH14</f>
        <v>978.36599999999999</v>
      </c>
      <c r="AI10" s="98">
        <f t="shared" ref="AI10" si="7">AI11+AI12+AI13+AI14</f>
        <v>0</v>
      </c>
      <c r="AJ10" s="98">
        <f t="shared" ref="AJ10" si="8">AJ11+AJ12+AJ13+AJ14</f>
        <v>14374.938610000001</v>
      </c>
      <c r="AK10" s="98">
        <f t="shared" ref="AK10" si="9">AK11+AK12+AK13+AK14</f>
        <v>0</v>
      </c>
      <c r="AL10" s="98">
        <f t="shared" ref="AL10" si="10">AL11+AL12+AL13+AL14</f>
        <v>0</v>
      </c>
      <c r="AM10" s="98">
        <f t="shared" ref="AM10" si="11">AM11+AM12+AM13+AM14</f>
        <v>0</v>
      </c>
      <c r="AN10" s="98">
        <f t="shared" ref="AN10" si="12">AN11+AN12+AN13+AN14</f>
        <v>0</v>
      </c>
      <c r="AO10" s="98">
        <f t="shared" ref="AO10" si="13">AO11+AO12+AO13+AO14</f>
        <v>14325.37861</v>
      </c>
      <c r="AP10" s="98">
        <f t="shared" ref="AP10" si="14">AP11+AP12+AP13+AP14</f>
        <v>0</v>
      </c>
      <c r="AQ10" s="98">
        <f t="shared" ref="AQ10" si="15">AQ11+AQ12+AQ13+AQ14</f>
        <v>0</v>
      </c>
      <c r="AR10" s="98">
        <f t="shared" ref="AR10" si="16">AR11+AR12+AR13+AR14</f>
        <v>0</v>
      </c>
      <c r="AS10" s="98">
        <f t="shared" ref="AS10" si="17">AS11+AS12+AS13+AS14</f>
        <v>0</v>
      </c>
      <c r="AT10" s="98">
        <f t="shared" ref="AT10" si="18">AT11+AT12+AT13+AT14</f>
        <v>14692.174070000001</v>
      </c>
      <c r="AU10" s="98">
        <f t="shared" ref="AU10" si="19">AU11+AU12+AU13+AU14</f>
        <v>0</v>
      </c>
      <c r="AV10" s="98">
        <f t="shared" ref="AV10" si="20">AV11+AV12+AV13+AV14</f>
        <v>0</v>
      </c>
      <c r="AW10" s="98">
        <f t="shared" ref="AW10" si="21">AW11+AW12+AW13+AW14</f>
        <v>0</v>
      </c>
      <c r="AX10" s="98">
        <f t="shared" ref="AX10" si="22">AX11+AX12+AX13+AX14</f>
        <v>0</v>
      </c>
      <c r="AY10" s="98">
        <f t="shared" ref="AY10" si="23">AY11+AY12+AY13+AY14</f>
        <v>13186.48861</v>
      </c>
      <c r="AZ10" s="103">
        <f t="shared" si="0"/>
        <v>0</v>
      </c>
      <c r="BA10" s="103">
        <f t="shared" si="0"/>
        <v>0</v>
      </c>
      <c r="BB10" s="749"/>
      <c r="BC10" s="576">
        <f>H10+K10+N10+Q10+T10+W10+Z10+AE10+AJ10+AO10+AT10+AY10+AH10+AC10+AB10</f>
        <v>198702.31686999998</v>
      </c>
    </row>
    <row r="11" spans="1:55" ht="35.25" hidden="1" customHeight="1" thickBot="1" x14ac:dyDescent="0.35">
      <c r="A11" s="728"/>
      <c r="B11" s="729"/>
      <c r="C11" s="729"/>
      <c r="D11" s="241" t="s">
        <v>37</v>
      </c>
      <c r="E11" s="104"/>
      <c r="F11" s="99"/>
      <c r="G11" s="450" t="e">
        <f t="shared" ref="G11:G14" si="24">F11/E11</f>
        <v>#DIV/0!</v>
      </c>
      <c r="H11" s="104"/>
      <c r="I11" s="99"/>
      <c r="J11" s="99"/>
      <c r="K11" s="99"/>
      <c r="L11" s="99"/>
      <c r="M11" s="99"/>
      <c r="N11" s="132"/>
      <c r="O11" s="99"/>
      <c r="P11" s="99"/>
      <c r="Q11" s="99"/>
      <c r="R11" s="99"/>
      <c r="S11" s="99"/>
      <c r="T11" s="561"/>
      <c r="U11" s="493"/>
      <c r="V11" s="450" t="e">
        <f t="shared" ref="V11:V33" si="25">U11/T11</f>
        <v>#DIV/0!</v>
      </c>
      <c r="W11" s="99"/>
      <c r="X11" s="99"/>
      <c r="Y11" s="99"/>
      <c r="Z11" s="99"/>
      <c r="AA11" s="123"/>
      <c r="AB11" s="124"/>
      <c r="AC11" s="131"/>
      <c r="AD11" s="99"/>
      <c r="AE11" s="122"/>
      <c r="AF11" s="123"/>
      <c r="AG11" s="131"/>
      <c r="AH11" s="99"/>
      <c r="AI11" s="99"/>
      <c r="AJ11" s="122"/>
      <c r="AK11" s="123"/>
      <c r="AL11" s="124"/>
      <c r="AM11" s="99"/>
      <c r="AN11" s="99"/>
      <c r="AO11" s="137"/>
      <c r="AP11" s="123"/>
      <c r="AQ11" s="124"/>
      <c r="AR11" s="99"/>
      <c r="AS11" s="99"/>
      <c r="AT11" s="137"/>
      <c r="AU11" s="132"/>
      <c r="AV11" s="132"/>
      <c r="AW11" s="99"/>
      <c r="AX11" s="99"/>
      <c r="AY11" s="132"/>
      <c r="AZ11" s="99"/>
      <c r="BA11" s="99"/>
      <c r="BB11" s="656"/>
      <c r="BC11" s="576">
        <f t="shared" ref="BC11" si="26">H11+K11+N11+Q11+T11+W11+Z11+AE11+AJ11+AO11+AT11+AY11</f>
        <v>0</v>
      </c>
    </row>
    <row r="12" spans="1:55" ht="33.65" customHeight="1" thickBot="1" x14ac:dyDescent="0.35">
      <c r="A12" s="728"/>
      <c r="B12" s="729"/>
      <c r="C12" s="729"/>
      <c r="D12" s="242" t="s">
        <v>2</v>
      </c>
      <c r="E12" s="106">
        <f t="shared" ref="E12:F14" si="27">E42+E88+E151+E182</f>
        <v>604.79999999999995</v>
      </c>
      <c r="F12" s="106">
        <f t="shared" si="27"/>
        <v>364.8</v>
      </c>
      <c r="G12" s="450">
        <f t="shared" si="24"/>
        <v>0.60317460317460325</v>
      </c>
      <c r="H12" s="105">
        <f>H77+H145+H174</f>
        <v>0</v>
      </c>
      <c r="I12" s="105">
        <f>I77+I145+I174</f>
        <v>0</v>
      </c>
      <c r="J12" s="105" t="e">
        <f>J77+J145+J174</f>
        <v>#DIV/0!</v>
      </c>
      <c r="K12" s="105">
        <f>K182</f>
        <v>0</v>
      </c>
      <c r="L12" s="105">
        <f t="shared" ref="L12:S12" si="28">L182</f>
        <v>0</v>
      </c>
      <c r="M12" s="105">
        <f t="shared" si="28"/>
        <v>0</v>
      </c>
      <c r="N12" s="105">
        <f>N182</f>
        <v>214.8</v>
      </c>
      <c r="O12" s="105">
        <f t="shared" si="28"/>
        <v>214.8</v>
      </c>
      <c r="P12" s="450">
        <f t="shared" ref="P12" si="29">O12/N12</f>
        <v>1</v>
      </c>
      <c r="Q12" s="105">
        <f t="shared" si="28"/>
        <v>0</v>
      </c>
      <c r="R12" s="105">
        <f t="shared" si="28"/>
        <v>0</v>
      </c>
      <c r="S12" s="105" t="str">
        <f t="shared" si="28"/>
        <v>Х</v>
      </c>
      <c r="T12" s="494">
        <f>T42+T88+T151+T182</f>
        <v>150</v>
      </c>
      <c r="U12" s="494">
        <f>U42+U88+U151+U182</f>
        <v>150</v>
      </c>
      <c r="V12" s="450">
        <f t="shared" si="25"/>
        <v>1</v>
      </c>
      <c r="W12" s="106">
        <f t="shared" ref="W12:BA12" si="30">W42+W88+W151+W182</f>
        <v>240</v>
      </c>
      <c r="X12" s="106">
        <f t="shared" si="30"/>
        <v>0</v>
      </c>
      <c r="Y12" s="106">
        <f t="shared" si="30"/>
        <v>0</v>
      </c>
      <c r="Z12" s="106">
        <f t="shared" si="30"/>
        <v>0</v>
      </c>
      <c r="AA12" s="106">
        <f t="shared" si="30"/>
        <v>0</v>
      </c>
      <c r="AB12" s="106">
        <f t="shared" si="30"/>
        <v>0</v>
      </c>
      <c r="AC12" s="106">
        <f t="shared" si="30"/>
        <v>0</v>
      </c>
      <c r="AD12" s="106">
        <f t="shared" si="30"/>
        <v>0</v>
      </c>
      <c r="AE12" s="106">
        <f t="shared" si="30"/>
        <v>0</v>
      </c>
      <c r="AF12" s="106">
        <f t="shared" si="30"/>
        <v>0</v>
      </c>
      <c r="AG12" s="106">
        <f t="shared" si="30"/>
        <v>0</v>
      </c>
      <c r="AH12" s="106">
        <f t="shared" si="30"/>
        <v>0</v>
      </c>
      <c r="AI12" s="106">
        <f t="shared" si="30"/>
        <v>0</v>
      </c>
      <c r="AJ12" s="106">
        <f t="shared" si="30"/>
        <v>0</v>
      </c>
      <c r="AK12" s="106">
        <f t="shared" si="30"/>
        <v>0</v>
      </c>
      <c r="AL12" s="106">
        <f t="shared" si="30"/>
        <v>0</v>
      </c>
      <c r="AM12" s="106">
        <f t="shared" si="30"/>
        <v>0</v>
      </c>
      <c r="AN12" s="106">
        <f t="shared" si="30"/>
        <v>0</v>
      </c>
      <c r="AO12" s="106">
        <f t="shared" si="30"/>
        <v>0</v>
      </c>
      <c r="AP12" s="106">
        <f t="shared" si="30"/>
        <v>0</v>
      </c>
      <c r="AQ12" s="106">
        <f t="shared" si="30"/>
        <v>0</v>
      </c>
      <c r="AR12" s="106">
        <f t="shared" si="30"/>
        <v>0</v>
      </c>
      <c r="AS12" s="106">
        <f t="shared" si="30"/>
        <v>0</v>
      </c>
      <c r="AT12" s="106">
        <f t="shared" si="30"/>
        <v>0</v>
      </c>
      <c r="AU12" s="106">
        <f t="shared" si="30"/>
        <v>0</v>
      </c>
      <c r="AV12" s="106">
        <f t="shared" si="30"/>
        <v>0</v>
      </c>
      <c r="AW12" s="106">
        <f t="shared" si="30"/>
        <v>0</v>
      </c>
      <c r="AX12" s="106">
        <f t="shared" si="30"/>
        <v>0</v>
      </c>
      <c r="AY12" s="106">
        <f t="shared" si="30"/>
        <v>0</v>
      </c>
      <c r="AZ12" s="106">
        <f t="shared" si="30"/>
        <v>0</v>
      </c>
      <c r="BA12" s="106">
        <f t="shared" si="30"/>
        <v>0</v>
      </c>
      <c r="BB12" s="656"/>
      <c r="BC12" s="576">
        <f>H12+K12+N12+Q12+T12+W12+Z12+AE12+AJ12+AO12+AT12+AY12</f>
        <v>604.79999999999995</v>
      </c>
    </row>
    <row r="13" spans="1:55" ht="22.55" customHeight="1" thickBot="1" x14ac:dyDescent="0.35">
      <c r="A13" s="728"/>
      <c r="B13" s="729"/>
      <c r="C13" s="729"/>
      <c r="D13" s="243" t="s">
        <v>43</v>
      </c>
      <c r="E13" s="106">
        <f t="shared" si="27"/>
        <v>187952.51701000004</v>
      </c>
      <c r="F13" s="106">
        <f t="shared" si="27"/>
        <v>70151.644750000007</v>
      </c>
      <c r="G13" s="450">
        <f t="shared" si="24"/>
        <v>0.37324131576417025</v>
      </c>
      <c r="H13" s="106">
        <f>H43+H89+H152+H183</f>
        <v>13682.682379999998</v>
      </c>
      <c r="I13" s="106">
        <f>I43+I89+I152+I183</f>
        <v>13682.682379999998</v>
      </c>
      <c r="J13" s="106">
        <f>J43+J152+J183</f>
        <v>1</v>
      </c>
      <c r="K13" s="106">
        <f>K43+K89+K152+K183</f>
        <v>13289.091950000002</v>
      </c>
      <c r="L13" s="106">
        <f>L43+L89+L152+L183</f>
        <v>13289.091950000002</v>
      </c>
      <c r="M13" s="106">
        <f>M43+M89+M152+M183</f>
        <v>0</v>
      </c>
      <c r="N13" s="106">
        <f>N43+N89+N152+N183</f>
        <v>15404.00231</v>
      </c>
      <c r="O13" s="106">
        <f>O43+O89+O152+O183</f>
        <v>15404.00231</v>
      </c>
      <c r="P13" s="450">
        <f t="shared" ref="P13" si="31">O13/N13</f>
        <v>1</v>
      </c>
      <c r="Q13" s="106">
        <f t="shared" ref="Q13:BA13" si="32">Q43+Q89+Q152+Q183</f>
        <v>17801.603759999998</v>
      </c>
      <c r="R13" s="106">
        <f t="shared" si="32"/>
        <v>17801.603759999998</v>
      </c>
      <c r="S13" s="106" t="e">
        <f t="shared" si="32"/>
        <v>#VALUE!</v>
      </c>
      <c r="T13" s="494">
        <f t="shared" si="32"/>
        <v>9974.2643500000013</v>
      </c>
      <c r="U13" s="494">
        <f t="shared" si="32"/>
        <v>9974.2643500000013</v>
      </c>
      <c r="V13" s="450">
        <f t="shared" si="25"/>
        <v>1</v>
      </c>
      <c r="W13" s="106">
        <f t="shared" si="32"/>
        <v>26761.043559999998</v>
      </c>
      <c r="X13" s="106">
        <f t="shared" si="32"/>
        <v>0</v>
      </c>
      <c r="Y13" s="106">
        <f t="shared" si="32"/>
        <v>0</v>
      </c>
      <c r="Z13" s="106">
        <f t="shared" si="32"/>
        <v>19012.282729999999</v>
      </c>
      <c r="AA13" s="106">
        <f t="shared" si="32"/>
        <v>0</v>
      </c>
      <c r="AB13" s="106">
        <f t="shared" si="32"/>
        <v>1000</v>
      </c>
      <c r="AC13" s="106">
        <f t="shared" si="32"/>
        <v>2684.65</v>
      </c>
      <c r="AD13" s="106">
        <f t="shared" si="32"/>
        <v>0</v>
      </c>
      <c r="AE13" s="106">
        <f t="shared" si="32"/>
        <v>13683.25727</v>
      </c>
      <c r="AF13" s="106">
        <f t="shared" si="32"/>
        <v>0</v>
      </c>
      <c r="AG13" s="106">
        <f t="shared" si="32"/>
        <v>0</v>
      </c>
      <c r="AH13" s="106">
        <f t="shared" si="32"/>
        <v>978.36599999999999</v>
      </c>
      <c r="AI13" s="106">
        <f t="shared" si="32"/>
        <v>0</v>
      </c>
      <c r="AJ13" s="106">
        <f t="shared" si="32"/>
        <v>13620.481810000001</v>
      </c>
      <c r="AK13" s="106">
        <f t="shared" si="32"/>
        <v>0</v>
      </c>
      <c r="AL13" s="106">
        <f t="shared" si="32"/>
        <v>0</v>
      </c>
      <c r="AM13" s="106">
        <f t="shared" si="32"/>
        <v>0</v>
      </c>
      <c r="AN13" s="106">
        <f t="shared" si="32"/>
        <v>0</v>
      </c>
      <c r="AO13" s="106">
        <f t="shared" si="32"/>
        <v>13570.92181</v>
      </c>
      <c r="AP13" s="106">
        <f t="shared" si="32"/>
        <v>0</v>
      </c>
      <c r="AQ13" s="106">
        <f t="shared" si="32"/>
        <v>0</v>
      </c>
      <c r="AR13" s="106">
        <f t="shared" si="32"/>
        <v>0</v>
      </c>
      <c r="AS13" s="106">
        <f t="shared" si="32"/>
        <v>0</v>
      </c>
      <c r="AT13" s="106">
        <f t="shared" si="32"/>
        <v>13957.83727</v>
      </c>
      <c r="AU13" s="106">
        <f t="shared" si="32"/>
        <v>0</v>
      </c>
      <c r="AV13" s="106">
        <f t="shared" si="32"/>
        <v>0</v>
      </c>
      <c r="AW13" s="106">
        <f t="shared" si="32"/>
        <v>0</v>
      </c>
      <c r="AX13" s="106">
        <f t="shared" si="32"/>
        <v>0</v>
      </c>
      <c r="AY13" s="106">
        <f t="shared" si="32"/>
        <v>12532.03181</v>
      </c>
      <c r="AZ13" s="106">
        <f t="shared" si="32"/>
        <v>0</v>
      </c>
      <c r="BA13" s="106">
        <f t="shared" si="32"/>
        <v>0</v>
      </c>
      <c r="BB13" s="656"/>
      <c r="BC13" s="478">
        <f>H13+K13+N13+Q13+T13+W13+Z13+AE13+AJ13+AO13+AT13+AY13+AC13+AH13+AB13</f>
        <v>187952.51701000001</v>
      </c>
    </row>
    <row r="14" spans="1:55" ht="30.7" customHeight="1" thickBot="1" x14ac:dyDescent="0.35">
      <c r="A14" s="728"/>
      <c r="B14" s="729"/>
      <c r="C14" s="730"/>
      <c r="D14" s="391" t="s">
        <v>267</v>
      </c>
      <c r="E14" s="106">
        <f t="shared" si="27"/>
        <v>10144.99986</v>
      </c>
      <c r="F14" s="106">
        <f t="shared" si="27"/>
        <v>2722.2126599999997</v>
      </c>
      <c r="G14" s="450">
        <f t="shared" si="24"/>
        <v>0.26833047782811892</v>
      </c>
      <c r="H14" s="107">
        <f>H153</f>
        <v>923.89688999999998</v>
      </c>
      <c r="I14" s="107">
        <f t="shared" ref="I14:S14" si="33">I153</f>
        <v>923.89688999999998</v>
      </c>
      <c r="J14" s="107">
        <f t="shared" si="33"/>
        <v>0</v>
      </c>
      <c r="K14" s="107">
        <f t="shared" si="33"/>
        <v>567.71563999999989</v>
      </c>
      <c r="L14" s="107">
        <f t="shared" si="33"/>
        <v>567.71563999999989</v>
      </c>
      <c r="M14" s="107">
        <f t="shared" si="33"/>
        <v>0</v>
      </c>
      <c r="N14" s="107">
        <f t="shared" si="33"/>
        <v>684.88296999999989</v>
      </c>
      <c r="O14" s="107">
        <f t="shared" si="33"/>
        <v>684.88296999999989</v>
      </c>
      <c r="P14" s="450">
        <f t="shared" ref="P14:P15" si="34">O14/N14</f>
        <v>1</v>
      </c>
      <c r="Q14" s="107">
        <f t="shared" si="33"/>
        <v>355.89981</v>
      </c>
      <c r="R14" s="107">
        <f t="shared" si="33"/>
        <v>355.89981</v>
      </c>
      <c r="S14" s="107" t="e">
        <f t="shared" si="33"/>
        <v>#DIV/0!</v>
      </c>
      <c r="T14" s="494">
        <f>T44+T90+T153+T184</f>
        <v>189.81734999999998</v>
      </c>
      <c r="U14" s="494">
        <f>U44+U90+U153+U184</f>
        <v>189.81734999999998</v>
      </c>
      <c r="V14" s="450">
        <f t="shared" si="25"/>
        <v>1</v>
      </c>
      <c r="W14" s="106">
        <f t="shared" ref="W14:BA14" si="35">W44+W90+W153+W184</f>
        <v>1135.78</v>
      </c>
      <c r="X14" s="106">
        <f t="shared" si="35"/>
        <v>0</v>
      </c>
      <c r="Y14" s="106">
        <f t="shared" si="35"/>
        <v>0</v>
      </c>
      <c r="Z14" s="106">
        <f t="shared" si="35"/>
        <v>1133.8699999999999</v>
      </c>
      <c r="AA14" s="106">
        <f t="shared" si="35"/>
        <v>0</v>
      </c>
      <c r="AB14" s="106">
        <f t="shared" si="35"/>
        <v>0</v>
      </c>
      <c r="AC14" s="106">
        <f t="shared" si="35"/>
        <v>1328.5</v>
      </c>
      <c r="AD14" s="106">
        <f t="shared" si="35"/>
        <v>0</v>
      </c>
      <c r="AE14" s="106">
        <f t="shared" si="35"/>
        <v>926.93000000000006</v>
      </c>
      <c r="AF14" s="106">
        <f t="shared" si="35"/>
        <v>0</v>
      </c>
      <c r="AG14" s="106">
        <f t="shared" si="35"/>
        <v>0</v>
      </c>
      <c r="AH14" s="106">
        <f t="shared" si="35"/>
        <v>0</v>
      </c>
      <c r="AI14" s="106">
        <f t="shared" si="35"/>
        <v>0</v>
      </c>
      <c r="AJ14" s="106">
        <f t="shared" si="35"/>
        <v>754.45680000000004</v>
      </c>
      <c r="AK14" s="106">
        <f t="shared" si="35"/>
        <v>0</v>
      </c>
      <c r="AL14" s="106">
        <f t="shared" si="35"/>
        <v>0</v>
      </c>
      <c r="AM14" s="106">
        <f t="shared" si="35"/>
        <v>0</v>
      </c>
      <c r="AN14" s="106">
        <f t="shared" si="35"/>
        <v>0</v>
      </c>
      <c r="AO14" s="106">
        <f t="shared" si="35"/>
        <v>754.45680000000004</v>
      </c>
      <c r="AP14" s="106">
        <f t="shared" si="35"/>
        <v>0</v>
      </c>
      <c r="AQ14" s="106">
        <f t="shared" si="35"/>
        <v>0</v>
      </c>
      <c r="AR14" s="106">
        <f t="shared" si="35"/>
        <v>0</v>
      </c>
      <c r="AS14" s="106">
        <f t="shared" si="35"/>
        <v>0</v>
      </c>
      <c r="AT14" s="106">
        <f t="shared" si="35"/>
        <v>734.33680000000004</v>
      </c>
      <c r="AU14" s="106">
        <f t="shared" si="35"/>
        <v>0</v>
      </c>
      <c r="AV14" s="106">
        <f t="shared" si="35"/>
        <v>0</v>
      </c>
      <c r="AW14" s="106">
        <f t="shared" si="35"/>
        <v>0</v>
      </c>
      <c r="AX14" s="106">
        <f t="shared" si="35"/>
        <v>0</v>
      </c>
      <c r="AY14" s="106">
        <f t="shared" si="35"/>
        <v>654.45680000000004</v>
      </c>
      <c r="AZ14" s="106">
        <f t="shared" si="35"/>
        <v>0</v>
      </c>
      <c r="BA14" s="106">
        <f t="shared" si="35"/>
        <v>0</v>
      </c>
      <c r="BB14" s="656"/>
      <c r="BC14" s="478">
        <f t="shared" ref="BC14:BC17" si="36">H14+K14+N14+Q14+T14+W14+Z14+AE14+AJ14+AO14+AT14+AY14+AC14+AH14+AB14</f>
        <v>10144.99986</v>
      </c>
    </row>
    <row r="15" spans="1:55" s="555" customFormat="1" ht="18.8" customHeight="1" thickBot="1" x14ac:dyDescent="0.35">
      <c r="A15" s="750" t="s">
        <v>314</v>
      </c>
      <c r="B15" s="701"/>
      <c r="C15" s="702"/>
      <c r="D15" s="556" t="s">
        <v>41</v>
      </c>
      <c r="E15" s="557">
        <f>E16+E17+E18</f>
        <v>31252.668170000001</v>
      </c>
      <c r="F15" s="557">
        <f t="shared" ref="F15:BA15" si="37">F16+F17+F18</f>
        <v>5215.0042300000005</v>
      </c>
      <c r="G15" s="557">
        <f t="shared" si="37"/>
        <v>0.16686588811018629</v>
      </c>
      <c r="H15" s="558">
        <f t="shared" si="37"/>
        <v>953.23775999999998</v>
      </c>
      <c r="I15" s="558">
        <f t="shared" si="37"/>
        <v>953.23775999999998</v>
      </c>
      <c r="J15" s="557">
        <f t="shared" si="37"/>
        <v>100</v>
      </c>
      <c r="K15" s="558">
        <f t="shared" si="37"/>
        <v>988</v>
      </c>
      <c r="L15" s="558">
        <f t="shared" si="37"/>
        <v>988</v>
      </c>
      <c r="M15" s="557">
        <f t="shared" si="37"/>
        <v>0</v>
      </c>
      <c r="N15" s="558">
        <f t="shared" si="37"/>
        <v>484</v>
      </c>
      <c r="O15" s="558">
        <f t="shared" si="37"/>
        <v>484</v>
      </c>
      <c r="P15" s="559">
        <f t="shared" si="34"/>
        <v>1</v>
      </c>
      <c r="Q15" s="558">
        <f t="shared" si="37"/>
        <v>2302.0671199999997</v>
      </c>
      <c r="R15" s="558">
        <f t="shared" si="37"/>
        <v>2302.0671199999997</v>
      </c>
      <c r="S15" s="557">
        <f t="shared" si="37"/>
        <v>0</v>
      </c>
      <c r="T15" s="560">
        <f t="shared" si="37"/>
        <v>487.69934999999998</v>
      </c>
      <c r="U15" s="560">
        <f t="shared" si="37"/>
        <v>487.69934999999998</v>
      </c>
      <c r="V15" s="475">
        <f t="shared" si="25"/>
        <v>1</v>
      </c>
      <c r="W15" s="557">
        <f t="shared" si="37"/>
        <v>14512.797560000001</v>
      </c>
      <c r="X15" s="557">
        <f t="shared" si="37"/>
        <v>0</v>
      </c>
      <c r="Y15" s="557">
        <f t="shared" si="37"/>
        <v>0</v>
      </c>
      <c r="Z15" s="557">
        <f t="shared" si="37"/>
        <v>6495.61546</v>
      </c>
      <c r="AA15" s="557">
        <f t="shared" si="37"/>
        <v>0</v>
      </c>
      <c r="AB15" s="557">
        <f t="shared" si="37"/>
        <v>1000</v>
      </c>
      <c r="AC15" s="557">
        <f t="shared" si="37"/>
        <v>0</v>
      </c>
      <c r="AD15" s="557">
        <f t="shared" si="37"/>
        <v>0</v>
      </c>
      <c r="AE15" s="557">
        <f t="shared" si="37"/>
        <v>1512.33546</v>
      </c>
      <c r="AF15" s="557">
        <f t="shared" si="37"/>
        <v>0</v>
      </c>
      <c r="AG15" s="557">
        <f t="shared" si="37"/>
        <v>0</v>
      </c>
      <c r="AH15" s="557">
        <f t="shared" si="37"/>
        <v>0</v>
      </c>
      <c r="AI15" s="557">
        <f t="shared" si="37"/>
        <v>0</v>
      </c>
      <c r="AJ15" s="557">
        <f t="shared" si="37"/>
        <v>1000</v>
      </c>
      <c r="AK15" s="557">
        <f t="shared" si="37"/>
        <v>0</v>
      </c>
      <c r="AL15" s="557">
        <f t="shared" si="37"/>
        <v>0</v>
      </c>
      <c r="AM15" s="557">
        <f t="shared" si="37"/>
        <v>0</v>
      </c>
      <c r="AN15" s="557">
        <f t="shared" si="37"/>
        <v>0</v>
      </c>
      <c r="AO15" s="557">
        <f t="shared" si="37"/>
        <v>1000</v>
      </c>
      <c r="AP15" s="557">
        <f t="shared" si="37"/>
        <v>0</v>
      </c>
      <c r="AQ15" s="557">
        <f t="shared" si="37"/>
        <v>0</v>
      </c>
      <c r="AR15" s="557">
        <f t="shared" si="37"/>
        <v>0</v>
      </c>
      <c r="AS15" s="557">
        <f t="shared" si="37"/>
        <v>0</v>
      </c>
      <c r="AT15" s="557">
        <f t="shared" si="37"/>
        <v>516.91546000000005</v>
      </c>
      <c r="AU15" s="557">
        <f t="shared" si="37"/>
        <v>0</v>
      </c>
      <c r="AV15" s="557">
        <f t="shared" si="37"/>
        <v>0</v>
      </c>
      <c r="AW15" s="557">
        <f t="shared" si="37"/>
        <v>0</v>
      </c>
      <c r="AX15" s="557">
        <f t="shared" si="37"/>
        <v>0</v>
      </c>
      <c r="AY15" s="557">
        <f t="shared" si="37"/>
        <v>0</v>
      </c>
      <c r="AZ15" s="557">
        <f t="shared" si="37"/>
        <v>0</v>
      </c>
      <c r="BA15" s="557">
        <f t="shared" si="37"/>
        <v>0</v>
      </c>
      <c r="BB15" s="655"/>
      <c r="BC15" s="478">
        <f t="shared" si="36"/>
        <v>31252.668170000001</v>
      </c>
    </row>
    <row r="16" spans="1:55" ht="33.65" customHeight="1" thickBot="1" x14ac:dyDescent="0.35">
      <c r="A16" s="751"/>
      <c r="B16" s="704"/>
      <c r="C16" s="705"/>
      <c r="D16" s="117" t="s">
        <v>2</v>
      </c>
      <c r="E16" s="118">
        <f t="shared" ref="E16:E18" si="38">E145</f>
        <v>0</v>
      </c>
      <c r="F16" s="111"/>
      <c r="G16" s="115"/>
      <c r="H16" s="425">
        <f t="shared" ref="H16:W18" si="39">H145</f>
        <v>0</v>
      </c>
      <c r="I16" s="430"/>
      <c r="J16" s="116"/>
      <c r="K16" s="430"/>
      <c r="L16" s="451"/>
      <c r="M16" s="116"/>
      <c r="N16" s="430"/>
      <c r="O16" s="430"/>
      <c r="P16" s="430"/>
      <c r="Q16" s="430"/>
      <c r="R16" s="430"/>
      <c r="S16" s="116"/>
      <c r="T16" s="496"/>
      <c r="U16" s="496"/>
      <c r="V16" s="475" t="e">
        <f t="shared" si="25"/>
        <v>#DIV/0!</v>
      </c>
      <c r="W16" s="116"/>
      <c r="X16" s="116"/>
      <c r="Y16" s="116"/>
      <c r="Z16" s="116"/>
      <c r="AA16" s="163"/>
      <c r="AB16" s="164"/>
      <c r="AC16" s="165"/>
      <c r="AD16" s="116"/>
      <c r="AE16" s="162"/>
      <c r="AF16" s="163"/>
      <c r="AG16" s="165"/>
      <c r="AH16" s="116"/>
      <c r="AI16" s="116"/>
      <c r="AJ16" s="162"/>
      <c r="AK16" s="163"/>
      <c r="AL16" s="164"/>
      <c r="AM16" s="116"/>
      <c r="AN16" s="116"/>
      <c r="AO16" s="166"/>
      <c r="AP16" s="163"/>
      <c r="AQ16" s="164"/>
      <c r="AR16" s="116"/>
      <c r="AS16" s="116"/>
      <c r="AT16" s="166"/>
      <c r="AU16" s="163"/>
      <c r="AV16" s="163"/>
      <c r="AW16" s="116"/>
      <c r="AX16" s="116"/>
      <c r="AY16" s="164"/>
      <c r="AZ16" s="116"/>
      <c r="BA16" s="116"/>
      <c r="BB16" s="699"/>
      <c r="BC16" s="478">
        <f>H16+K16+N16+Q16+T16+W16+Z16+AE16+AJ16+AO16+AT16+AY16+AC16+AH16+AB16</f>
        <v>0</v>
      </c>
    </row>
    <row r="17" spans="1:55" ht="26.3" customHeight="1" thickBot="1" x14ac:dyDescent="0.35">
      <c r="A17" s="751"/>
      <c r="B17" s="704"/>
      <c r="C17" s="705"/>
      <c r="D17" s="167" t="s">
        <v>43</v>
      </c>
      <c r="E17" s="118">
        <f>E146</f>
        <v>31252.668170000001</v>
      </c>
      <c r="F17" s="118">
        <f t="shared" ref="F17:G17" si="40">F146</f>
        <v>5215.0042300000005</v>
      </c>
      <c r="G17" s="118">
        <f t="shared" si="40"/>
        <v>0.16686588811018629</v>
      </c>
      <c r="H17" s="425">
        <f t="shared" si="39"/>
        <v>953.23775999999998</v>
      </c>
      <c r="I17" s="425">
        <f t="shared" si="39"/>
        <v>953.23775999999998</v>
      </c>
      <c r="J17" s="118">
        <f t="shared" si="39"/>
        <v>100</v>
      </c>
      <c r="K17" s="425">
        <f t="shared" si="39"/>
        <v>988</v>
      </c>
      <c r="L17" s="425">
        <f t="shared" si="39"/>
        <v>988</v>
      </c>
      <c r="M17" s="118">
        <f t="shared" si="39"/>
        <v>0</v>
      </c>
      <c r="N17" s="425">
        <f t="shared" si="39"/>
        <v>484</v>
      </c>
      <c r="O17" s="425">
        <f t="shared" si="39"/>
        <v>484</v>
      </c>
      <c r="P17" s="475">
        <f t="shared" ref="P17:P19" si="41">O17/N17</f>
        <v>1</v>
      </c>
      <c r="Q17" s="425">
        <f t="shared" si="39"/>
        <v>2302.0671199999997</v>
      </c>
      <c r="R17" s="425">
        <f t="shared" si="39"/>
        <v>2302.0671199999997</v>
      </c>
      <c r="S17" s="425">
        <f t="shared" si="39"/>
        <v>0</v>
      </c>
      <c r="T17" s="497">
        <f t="shared" si="39"/>
        <v>487.69934999999998</v>
      </c>
      <c r="U17" s="497">
        <f t="shared" si="39"/>
        <v>487.69934999999998</v>
      </c>
      <c r="V17" s="475">
        <f t="shared" si="25"/>
        <v>1</v>
      </c>
      <c r="W17" s="425">
        <f t="shared" si="39"/>
        <v>14512.797560000001</v>
      </c>
      <c r="X17" s="425">
        <f t="shared" ref="X17:BA17" si="42">X146</f>
        <v>0</v>
      </c>
      <c r="Y17" s="425">
        <f t="shared" si="42"/>
        <v>0</v>
      </c>
      <c r="Z17" s="425">
        <f t="shared" si="42"/>
        <v>6495.61546</v>
      </c>
      <c r="AA17" s="425">
        <f t="shared" si="42"/>
        <v>0</v>
      </c>
      <c r="AB17" s="425">
        <f t="shared" si="42"/>
        <v>1000</v>
      </c>
      <c r="AC17" s="425">
        <f t="shared" si="42"/>
        <v>0</v>
      </c>
      <c r="AD17" s="425">
        <f t="shared" si="42"/>
        <v>0</v>
      </c>
      <c r="AE17" s="425">
        <f t="shared" si="42"/>
        <v>1512.33546</v>
      </c>
      <c r="AF17" s="425">
        <f t="shared" si="42"/>
        <v>0</v>
      </c>
      <c r="AG17" s="425">
        <f t="shared" si="42"/>
        <v>0</v>
      </c>
      <c r="AH17" s="425">
        <f t="shared" si="42"/>
        <v>0</v>
      </c>
      <c r="AI17" s="425">
        <f t="shared" si="42"/>
        <v>0</v>
      </c>
      <c r="AJ17" s="425">
        <f t="shared" si="42"/>
        <v>1000</v>
      </c>
      <c r="AK17" s="425">
        <f t="shared" si="42"/>
        <v>0</v>
      </c>
      <c r="AL17" s="425">
        <f t="shared" si="42"/>
        <v>0</v>
      </c>
      <c r="AM17" s="425">
        <f t="shared" si="42"/>
        <v>0</v>
      </c>
      <c r="AN17" s="425">
        <f t="shared" si="42"/>
        <v>0</v>
      </c>
      <c r="AO17" s="425">
        <f t="shared" si="42"/>
        <v>1000</v>
      </c>
      <c r="AP17" s="425">
        <f t="shared" si="42"/>
        <v>0</v>
      </c>
      <c r="AQ17" s="425">
        <f t="shared" si="42"/>
        <v>0</v>
      </c>
      <c r="AR17" s="425">
        <f t="shared" si="42"/>
        <v>0</v>
      </c>
      <c r="AS17" s="425">
        <f t="shared" si="42"/>
        <v>0</v>
      </c>
      <c r="AT17" s="425">
        <f t="shared" si="42"/>
        <v>516.91546000000005</v>
      </c>
      <c r="AU17" s="425">
        <f t="shared" si="42"/>
        <v>0</v>
      </c>
      <c r="AV17" s="425">
        <f t="shared" si="42"/>
        <v>0</v>
      </c>
      <c r="AW17" s="425">
        <f t="shared" si="42"/>
        <v>0</v>
      </c>
      <c r="AX17" s="425">
        <f t="shared" si="42"/>
        <v>0</v>
      </c>
      <c r="AY17" s="425">
        <f t="shared" si="42"/>
        <v>0</v>
      </c>
      <c r="AZ17" s="425">
        <f t="shared" si="42"/>
        <v>0</v>
      </c>
      <c r="BA17" s="425">
        <f t="shared" si="42"/>
        <v>0</v>
      </c>
      <c r="BB17" s="699"/>
      <c r="BC17" s="478">
        <f t="shared" si="36"/>
        <v>31252.668170000001</v>
      </c>
    </row>
    <row r="18" spans="1:55" ht="34.9" customHeight="1" thickBot="1" x14ac:dyDescent="0.35">
      <c r="A18" s="751"/>
      <c r="B18" s="732"/>
      <c r="C18" s="705"/>
      <c r="D18" s="201" t="s">
        <v>267</v>
      </c>
      <c r="E18" s="118">
        <f t="shared" si="38"/>
        <v>0</v>
      </c>
      <c r="F18" s="111"/>
      <c r="G18" s="115"/>
      <c r="H18" s="425">
        <f t="shared" si="39"/>
        <v>0</v>
      </c>
      <c r="I18" s="431"/>
      <c r="J18" s="111"/>
      <c r="K18" s="431"/>
      <c r="L18" s="452"/>
      <c r="M18" s="111"/>
      <c r="N18" s="431"/>
      <c r="O18" s="431"/>
      <c r="P18" s="111"/>
      <c r="Q18" s="431"/>
      <c r="R18" s="431"/>
      <c r="S18" s="111"/>
      <c r="T18" s="498"/>
      <c r="U18" s="498"/>
      <c r="V18" s="475" t="e">
        <f t="shared" si="25"/>
        <v>#DIV/0!</v>
      </c>
      <c r="W18" s="111"/>
      <c r="X18" s="111"/>
      <c r="Y18" s="111"/>
      <c r="Z18" s="111"/>
      <c r="AA18" s="146"/>
      <c r="AB18" s="159"/>
      <c r="AC18" s="147"/>
      <c r="AD18" s="111"/>
      <c r="AE18" s="148"/>
      <c r="AF18" s="146"/>
      <c r="AG18" s="147"/>
      <c r="AH18" s="111"/>
      <c r="AI18" s="111"/>
      <c r="AJ18" s="148"/>
      <c r="AK18" s="146"/>
      <c r="AL18" s="159"/>
      <c r="AM18" s="111"/>
      <c r="AN18" s="111"/>
      <c r="AO18" s="160"/>
      <c r="AP18" s="146"/>
      <c r="AQ18" s="159"/>
      <c r="AR18" s="111"/>
      <c r="AS18" s="111"/>
      <c r="AT18" s="160"/>
      <c r="AU18" s="145"/>
      <c r="AV18" s="145"/>
      <c r="AW18" s="111"/>
      <c r="AX18" s="111"/>
      <c r="AY18" s="145"/>
      <c r="AZ18" s="111"/>
      <c r="BA18" s="111"/>
      <c r="BB18" s="699"/>
      <c r="BC18" s="390">
        <f t="shared" ref="BC18:BC21" si="43">H18+K18+N18+Q18+T18+W18+Z18+AE18+AJ18+AO18+AT18+AY18</f>
        <v>0</v>
      </c>
    </row>
    <row r="19" spans="1:55" ht="34.9" customHeight="1" thickBot="1" x14ac:dyDescent="0.35">
      <c r="A19" s="716" t="s">
        <v>273</v>
      </c>
      <c r="B19" s="716"/>
      <c r="C19" s="717"/>
      <c r="D19" s="161" t="s">
        <v>41</v>
      </c>
      <c r="E19" s="114">
        <f>E20+E21+E22+E23</f>
        <v>11102.255999999999</v>
      </c>
      <c r="F19" s="114">
        <f t="shared" ref="F19:BA19" si="44">F20+F21+F22+F23</f>
        <v>3815.3360000000002</v>
      </c>
      <c r="G19" s="114">
        <f t="shared" si="44"/>
        <v>0.33059166908104809</v>
      </c>
      <c r="H19" s="432">
        <f t="shared" si="44"/>
        <v>729.44299999999998</v>
      </c>
      <c r="I19" s="432">
        <f t="shared" si="44"/>
        <v>729.44299999999998</v>
      </c>
      <c r="J19" s="114" t="e">
        <f t="shared" si="44"/>
        <v>#DIV/0!</v>
      </c>
      <c r="K19" s="432">
        <f t="shared" si="44"/>
        <v>1301.0930000000001</v>
      </c>
      <c r="L19" s="432">
        <f t="shared" si="44"/>
        <v>1301.0930000000001</v>
      </c>
      <c r="M19" s="114">
        <f t="shared" si="44"/>
        <v>0</v>
      </c>
      <c r="N19" s="432">
        <f t="shared" si="44"/>
        <v>1634.8</v>
      </c>
      <c r="O19" s="432">
        <f t="shared" si="44"/>
        <v>1634.8</v>
      </c>
      <c r="P19" s="475">
        <f t="shared" si="41"/>
        <v>1</v>
      </c>
      <c r="Q19" s="432">
        <f t="shared" si="44"/>
        <v>0</v>
      </c>
      <c r="R19" s="432">
        <f t="shared" si="44"/>
        <v>0</v>
      </c>
      <c r="S19" s="114" t="e">
        <f t="shared" si="44"/>
        <v>#VALUE!</v>
      </c>
      <c r="T19" s="499">
        <f t="shared" si="44"/>
        <v>150</v>
      </c>
      <c r="U19" s="499">
        <f t="shared" si="44"/>
        <v>150</v>
      </c>
      <c r="V19" s="475">
        <f t="shared" si="25"/>
        <v>1</v>
      </c>
      <c r="W19" s="114">
        <f t="shared" si="44"/>
        <v>1541.9</v>
      </c>
      <c r="X19" s="114">
        <f t="shared" si="44"/>
        <v>0</v>
      </c>
      <c r="Y19" s="114">
        <f t="shared" si="44"/>
        <v>0</v>
      </c>
      <c r="Z19" s="114">
        <f t="shared" si="44"/>
        <v>1251</v>
      </c>
      <c r="AA19" s="114">
        <f t="shared" si="44"/>
        <v>0</v>
      </c>
      <c r="AB19" s="114">
        <f t="shared" si="44"/>
        <v>0</v>
      </c>
      <c r="AC19" s="114">
        <f t="shared" si="44"/>
        <v>0</v>
      </c>
      <c r="AD19" s="114">
        <f t="shared" si="44"/>
        <v>0</v>
      </c>
      <c r="AE19" s="114">
        <f t="shared" si="44"/>
        <v>530</v>
      </c>
      <c r="AF19" s="114">
        <f t="shared" si="44"/>
        <v>0</v>
      </c>
      <c r="AG19" s="114">
        <f t="shared" si="44"/>
        <v>0</v>
      </c>
      <c r="AH19" s="114">
        <f t="shared" si="44"/>
        <v>0</v>
      </c>
      <c r="AI19" s="114">
        <f t="shared" si="44"/>
        <v>0</v>
      </c>
      <c r="AJ19" s="114">
        <f t="shared" si="44"/>
        <v>1084.02</v>
      </c>
      <c r="AK19" s="114">
        <f t="shared" si="44"/>
        <v>0</v>
      </c>
      <c r="AL19" s="114">
        <f t="shared" si="44"/>
        <v>0</v>
      </c>
      <c r="AM19" s="114">
        <f t="shared" si="44"/>
        <v>0</v>
      </c>
      <c r="AN19" s="114">
        <f t="shared" si="44"/>
        <v>0</v>
      </c>
      <c r="AO19" s="114">
        <f t="shared" si="44"/>
        <v>1130</v>
      </c>
      <c r="AP19" s="114">
        <f t="shared" si="44"/>
        <v>0</v>
      </c>
      <c r="AQ19" s="114">
        <f t="shared" si="44"/>
        <v>0</v>
      </c>
      <c r="AR19" s="114">
        <f t="shared" si="44"/>
        <v>0</v>
      </c>
      <c r="AS19" s="114">
        <f t="shared" si="44"/>
        <v>0</v>
      </c>
      <c r="AT19" s="114">
        <f t="shared" si="44"/>
        <v>1000</v>
      </c>
      <c r="AU19" s="114">
        <f t="shared" si="44"/>
        <v>0</v>
      </c>
      <c r="AV19" s="114">
        <f t="shared" si="44"/>
        <v>0</v>
      </c>
      <c r="AW19" s="114">
        <f t="shared" si="44"/>
        <v>0</v>
      </c>
      <c r="AX19" s="114">
        <f t="shared" si="44"/>
        <v>0</v>
      </c>
      <c r="AY19" s="114">
        <f t="shared" si="44"/>
        <v>750</v>
      </c>
      <c r="AZ19" s="114">
        <f t="shared" si="44"/>
        <v>0</v>
      </c>
      <c r="BA19" s="114">
        <f t="shared" si="44"/>
        <v>0</v>
      </c>
      <c r="BB19" s="699"/>
      <c r="BC19" s="390">
        <f t="shared" si="43"/>
        <v>11102.256000000001</v>
      </c>
    </row>
    <row r="20" spans="1:55" ht="34.9" hidden="1" customHeight="1" x14ac:dyDescent="0.3">
      <c r="A20" s="718"/>
      <c r="B20" s="718"/>
      <c r="C20" s="719"/>
      <c r="D20" s="156" t="s">
        <v>37</v>
      </c>
      <c r="E20" s="115">
        <f>E41</f>
        <v>0</v>
      </c>
      <c r="F20" s="111"/>
      <c r="G20" s="115"/>
      <c r="H20" s="428">
        <f>H41</f>
        <v>0</v>
      </c>
      <c r="I20" s="431"/>
      <c r="J20" s="111"/>
      <c r="K20" s="431"/>
      <c r="L20" s="452"/>
      <c r="M20" s="111"/>
      <c r="N20" s="431"/>
      <c r="O20" s="431"/>
      <c r="P20" s="111"/>
      <c r="Q20" s="431"/>
      <c r="R20" s="431"/>
      <c r="S20" s="111"/>
      <c r="T20" s="498"/>
      <c r="U20" s="498"/>
      <c r="V20" s="475" t="e">
        <f t="shared" si="25"/>
        <v>#DIV/0!</v>
      </c>
      <c r="W20" s="111"/>
      <c r="X20" s="111"/>
      <c r="Y20" s="111"/>
      <c r="Z20" s="111"/>
      <c r="AA20" s="146"/>
      <c r="AB20" s="159"/>
      <c r="AC20" s="147"/>
      <c r="AD20" s="111"/>
      <c r="AE20" s="148"/>
      <c r="AF20" s="146"/>
      <c r="AG20" s="147"/>
      <c r="AH20" s="111"/>
      <c r="AI20" s="111"/>
      <c r="AJ20" s="148"/>
      <c r="AK20" s="146"/>
      <c r="AL20" s="159"/>
      <c r="AM20" s="111"/>
      <c r="AN20" s="111"/>
      <c r="AO20" s="160"/>
      <c r="AP20" s="146"/>
      <c r="AQ20" s="159"/>
      <c r="AR20" s="111"/>
      <c r="AS20" s="111"/>
      <c r="AT20" s="160"/>
      <c r="AU20" s="145"/>
      <c r="AV20" s="145"/>
      <c r="AW20" s="111"/>
      <c r="AX20" s="111"/>
      <c r="AY20" s="145"/>
      <c r="AZ20" s="111"/>
      <c r="BA20" s="111"/>
      <c r="BB20" s="699"/>
      <c r="BC20" s="390">
        <f t="shared" si="43"/>
        <v>0</v>
      </c>
    </row>
    <row r="21" spans="1:55" ht="34.9" customHeight="1" thickBot="1" x14ac:dyDescent="0.35">
      <c r="A21" s="718"/>
      <c r="B21" s="718"/>
      <c r="C21" s="719"/>
      <c r="D21" s="117" t="s">
        <v>2</v>
      </c>
      <c r="E21" s="115">
        <f>E42+E182</f>
        <v>604.79999999999995</v>
      </c>
      <c r="F21" s="115">
        <f>F42+F182</f>
        <v>364.8</v>
      </c>
      <c r="G21" s="115">
        <f t="shared" ref="E21:S23" si="45">G42</f>
        <v>0</v>
      </c>
      <c r="H21" s="428">
        <f t="shared" si="45"/>
        <v>0</v>
      </c>
      <c r="I21" s="428">
        <f t="shared" si="45"/>
        <v>0</v>
      </c>
      <c r="J21" s="115" t="e">
        <f t="shared" si="45"/>
        <v>#DIV/0!</v>
      </c>
      <c r="K21" s="428">
        <f t="shared" si="45"/>
        <v>0</v>
      </c>
      <c r="L21" s="428">
        <f t="shared" si="45"/>
        <v>0</v>
      </c>
      <c r="M21" s="115">
        <f t="shared" ref="M21:S21" si="46">M182</f>
        <v>0</v>
      </c>
      <c r="N21" s="428">
        <f t="shared" si="46"/>
        <v>214.8</v>
      </c>
      <c r="O21" s="428">
        <f t="shared" si="46"/>
        <v>214.8</v>
      </c>
      <c r="P21" s="475">
        <f t="shared" ref="P21:P22" si="47">O21/N21</f>
        <v>1</v>
      </c>
      <c r="Q21" s="428">
        <f t="shared" si="46"/>
        <v>0</v>
      </c>
      <c r="R21" s="428">
        <f t="shared" si="46"/>
        <v>0</v>
      </c>
      <c r="S21" s="115" t="str">
        <f t="shared" si="46"/>
        <v>Х</v>
      </c>
      <c r="T21" s="495">
        <f>T42+T182</f>
        <v>150</v>
      </c>
      <c r="U21" s="495">
        <f>U42+U182</f>
        <v>150</v>
      </c>
      <c r="V21" s="475">
        <f t="shared" si="25"/>
        <v>1</v>
      </c>
      <c r="W21" s="428">
        <f t="shared" ref="W21:BA21" si="48">W42+W182</f>
        <v>240</v>
      </c>
      <c r="X21" s="428">
        <f t="shared" si="48"/>
        <v>0</v>
      </c>
      <c r="Y21" s="428">
        <f t="shared" si="48"/>
        <v>0</v>
      </c>
      <c r="Z21" s="428">
        <f t="shared" si="48"/>
        <v>0</v>
      </c>
      <c r="AA21" s="428">
        <f t="shared" si="48"/>
        <v>0</v>
      </c>
      <c r="AB21" s="428">
        <f t="shared" si="48"/>
        <v>0</v>
      </c>
      <c r="AC21" s="428">
        <f t="shared" si="48"/>
        <v>0</v>
      </c>
      <c r="AD21" s="428">
        <f t="shared" si="48"/>
        <v>0</v>
      </c>
      <c r="AE21" s="428">
        <f t="shared" si="48"/>
        <v>0</v>
      </c>
      <c r="AF21" s="428">
        <f t="shared" si="48"/>
        <v>0</v>
      </c>
      <c r="AG21" s="428">
        <f t="shared" si="48"/>
        <v>0</v>
      </c>
      <c r="AH21" s="428">
        <f t="shared" si="48"/>
        <v>0</v>
      </c>
      <c r="AI21" s="428">
        <f t="shared" si="48"/>
        <v>0</v>
      </c>
      <c r="AJ21" s="428">
        <f t="shared" si="48"/>
        <v>0</v>
      </c>
      <c r="AK21" s="428">
        <f t="shared" si="48"/>
        <v>0</v>
      </c>
      <c r="AL21" s="428">
        <f t="shared" si="48"/>
        <v>0</v>
      </c>
      <c r="AM21" s="428">
        <f t="shared" si="48"/>
        <v>0</v>
      </c>
      <c r="AN21" s="428">
        <f t="shared" si="48"/>
        <v>0</v>
      </c>
      <c r="AO21" s="428">
        <f t="shared" si="48"/>
        <v>0</v>
      </c>
      <c r="AP21" s="428">
        <f t="shared" si="48"/>
        <v>0</v>
      </c>
      <c r="AQ21" s="428">
        <f t="shared" si="48"/>
        <v>0</v>
      </c>
      <c r="AR21" s="428">
        <f t="shared" si="48"/>
        <v>0</v>
      </c>
      <c r="AS21" s="428">
        <f t="shared" si="48"/>
        <v>0</v>
      </c>
      <c r="AT21" s="428">
        <f t="shared" si="48"/>
        <v>0</v>
      </c>
      <c r="AU21" s="428">
        <f t="shared" si="48"/>
        <v>0</v>
      </c>
      <c r="AV21" s="428">
        <f t="shared" si="48"/>
        <v>0</v>
      </c>
      <c r="AW21" s="428">
        <f t="shared" si="48"/>
        <v>0</v>
      </c>
      <c r="AX21" s="428">
        <f t="shared" si="48"/>
        <v>0</v>
      </c>
      <c r="AY21" s="428">
        <f t="shared" si="48"/>
        <v>0</v>
      </c>
      <c r="AZ21" s="428">
        <f t="shared" si="48"/>
        <v>0</v>
      </c>
      <c r="BA21" s="428">
        <f t="shared" si="48"/>
        <v>0</v>
      </c>
      <c r="BB21" s="699"/>
      <c r="BC21" s="390">
        <f t="shared" si="43"/>
        <v>604.79999999999995</v>
      </c>
    </row>
    <row r="22" spans="1:55" ht="22.55" customHeight="1" x14ac:dyDescent="0.3">
      <c r="A22" s="718"/>
      <c r="B22" s="718"/>
      <c r="C22" s="719"/>
      <c r="D22" s="167" t="s">
        <v>43</v>
      </c>
      <c r="E22" s="115">
        <f>E43+E183</f>
        <v>10497.456</v>
      </c>
      <c r="F22" s="115">
        <f t="shared" si="45"/>
        <v>3450.5360000000001</v>
      </c>
      <c r="G22" s="341">
        <f t="shared" si="45"/>
        <v>0.33059166908104809</v>
      </c>
      <c r="H22" s="428">
        <f t="shared" si="45"/>
        <v>729.44299999999998</v>
      </c>
      <c r="I22" s="428">
        <f t="shared" si="45"/>
        <v>729.44299999999998</v>
      </c>
      <c r="J22" s="115">
        <f t="shared" si="45"/>
        <v>1</v>
      </c>
      <c r="K22" s="428">
        <f t="shared" si="45"/>
        <v>1301.0930000000001</v>
      </c>
      <c r="L22" s="428">
        <f t="shared" si="45"/>
        <v>1301.0930000000001</v>
      </c>
      <c r="M22" s="115">
        <f t="shared" si="45"/>
        <v>0</v>
      </c>
      <c r="N22" s="428">
        <f t="shared" si="45"/>
        <v>1420</v>
      </c>
      <c r="O22" s="428">
        <f t="shared" si="45"/>
        <v>1420</v>
      </c>
      <c r="P22" s="475">
        <f t="shared" si="47"/>
        <v>1</v>
      </c>
      <c r="Q22" s="428">
        <f t="shared" si="45"/>
        <v>0</v>
      </c>
      <c r="R22" s="428">
        <f t="shared" si="45"/>
        <v>0</v>
      </c>
      <c r="S22" s="115">
        <f t="shared" si="45"/>
        <v>0</v>
      </c>
      <c r="T22" s="495">
        <f>T43+T183</f>
        <v>0</v>
      </c>
      <c r="U22" s="495">
        <f>U43+U183</f>
        <v>0</v>
      </c>
      <c r="V22" s="475" t="e">
        <f t="shared" si="25"/>
        <v>#DIV/0!</v>
      </c>
      <c r="W22" s="115">
        <f t="shared" ref="W22:BA22" si="49">W43+W183</f>
        <v>1301.9000000000001</v>
      </c>
      <c r="X22" s="115">
        <f t="shared" si="49"/>
        <v>0</v>
      </c>
      <c r="Y22" s="115">
        <f t="shared" si="49"/>
        <v>0</v>
      </c>
      <c r="Z22" s="115">
        <f t="shared" si="49"/>
        <v>1251</v>
      </c>
      <c r="AA22" s="115">
        <f t="shared" si="49"/>
        <v>0</v>
      </c>
      <c r="AB22" s="115">
        <f t="shared" si="49"/>
        <v>0</v>
      </c>
      <c r="AC22" s="115">
        <f t="shared" si="49"/>
        <v>0</v>
      </c>
      <c r="AD22" s="115">
        <f t="shared" si="49"/>
        <v>0</v>
      </c>
      <c r="AE22" s="115">
        <f t="shared" si="49"/>
        <v>530</v>
      </c>
      <c r="AF22" s="115">
        <f t="shared" si="49"/>
        <v>0</v>
      </c>
      <c r="AG22" s="115">
        <f t="shared" si="49"/>
        <v>0</v>
      </c>
      <c r="AH22" s="115">
        <f t="shared" si="49"/>
        <v>0</v>
      </c>
      <c r="AI22" s="115">
        <f t="shared" si="49"/>
        <v>0</v>
      </c>
      <c r="AJ22" s="115">
        <f t="shared" si="49"/>
        <v>1084.02</v>
      </c>
      <c r="AK22" s="115">
        <f t="shared" si="49"/>
        <v>0</v>
      </c>
      <c r="AL22" s="115">
        <f t="shared" si="49"/>
        <v>0</v>
      </c>
      <c r="AM22" s="115">
        <f t="shared" si="49"/>
        <v>0</v>
      </c>
      <c r="AN22" s="115">
        <f t="shared" si="49"/>
        <v>0</v>
      </c>
      <c r="AO22" s="115">
        <f t="shared" si="49"/>
        <v>1130</v>
      </c>
      <c r="AP22" s="115">
        <f t="shared" si="49"/>
        <v>0</v>
      </c>
      <c r="AQ22" s="115">
        <f t="shared" si="49"/>
        <v>0</v>
      </c>
      <c r="AR22" s="115">
        <f t="shared" si="49"/>
        <v>0</v>
      </c>
      <c r="AS22" s="115">
        <f t="shared" si="49"/>
        <v>0</v>
      </c>
      <c r="AT22" s="115">
        <f t="shared" si="49"/>
        <v>1000</v>
      </c>
      <c r="AU22" s="115">
        <f t="shared" si="49"/>
        <v>0</v>
      </c>
      <c r="AV22" s="115">
        <f t="shared" si="49"/>
        <v>0</v>
      </c>
      <c r="AW22" s="115">
        <f t="shared" si="49"/>
        <v>0</v>
      </c>
      <c r="AX22" s="115">
        <f t="shared" si="49"/>
        <v>0</v>
      </c>
      <c r="AY22" s="115">
        <f t="shared" si="49"/>
        <v>750</v>
      </c>
      <c r="AZ22" s="115">
        <f t="shared" si="49"/>
        <v>0</v>
      </c>
      <c r="BA22" s="115">
        <f t="shared" si="49"/>
        <v>0</v>
      </c>
      <c r="BB22" s="699"/>
      <c r="BC22" s="390">
        <f>H22+K22+N22+Q22+T22+W22+Z22+AE22+AJ22+AO22+AT22+AY22</f>
        <v>10497.456</v>
      </c>
    </row>
    <row r="23" spans="1:55" ht="34.9" hidden="1" customHeight="1" x14ac:dyDescent="0.3">
      <c r="A23" s="720"/>
      <c r="B23" s="720"/>
      <c r="C23" s="721"/>
      <c r="D23" s="201" t="s">
        <v>267</v>
      </c>
      <c r="E23" s="115">
        <f t="shared" si="45"/>
        <v>0</v>
      </c>
      <c r="F23" s="111"/>
      <c r="G23" s="341"/>
      <c r="H23" s="428">
        <f t="shared" ref="H23" si="50">H44</f>
        <v>0</v>
      </c>
      <c r="I23" s="431"/>
      <c r="J23" s="111"/>
      <c r="K23" s="431"/>
      <c r="L23" s="452"/>
      <c r="M23" s="111"/>
      <c r="N23" s="431"/>
      <c r="O23" s="431"/>
      <c r="P23" s="111"/>
      <c r="Q23" s="431"/>
      <c r="R23" s="431"/>
      <c r="S23" s="111"/>
      <c r="T23" s="498"/>
      <c r="U23" s="498"/>
      <c r="V23" s="475" t="e">
        <f t="shared" si="25"/>
        <v>#DIV/0!</v>
      </c>
      <c r="W23" s="111"/>
      <c r="X23" s="111"/>
      <c r="Y23" s="111"/>
      <c r="Z23" s="111"/>
      <c r="AA23" s="146"/>
      <c r="AB23" s="159"/>
      <c r="AC23" s="147"/>
      <c r="AD23" s="111"/>
      <c r="AE23" s="148"/>
      <c r="AF23" s="146"/>
      <c r="AG23" s="147"/>
      <c r="AH23" s="111"/>
      <c r="AI23" s="111"/>
      <c r="AJ23" s="148"/>
      <c r="AK23" s="146"/>
      <c r="AL23" s="159"/>
      <c r="AM23" s="111"/>
      <c r="AN23" s="111"/>
      <c r="AO23" s="160"/>
      <c r="AP23" s="146"/>
      <c r="AQ23" s="159"/>
      <c r="AR23" s="111"/>
      <c r="AS23" s="111"/>
      <c r="AT23" s="160"/>
      <c r="AU23" s="145"/>
      <c r="AV23" s="145"/>
      <c r="AW23" s="111"/>
      <c r="AX23" s="111"/>
      <c r="AY23" s="145"/>
      <c r="AZ23" s="111"/>
      <c r="BA23" s="111"/>
      <c r="BB23" s="699"/>
      <c r="BC23" s="390">
        <f t="shared" ref="BC23:BC38" si="51">H23+K23+N23+Q23+T23+W23+Z23+AE23+AJ23+AO23+AT23+AY23</f>
        <v>0</v>
      </c>
    </row>
    <row r="24" spans="1:55" ht="34.9" hidden="1" customHeight="1" x14ac:dyDescent="0.3">
      <c r="A24" s="716" t="s">
        <v>275</v>
      </c>
      <c r="B24" s="722"/>
      <c r="C24" s="723"/>
      <c r="D24" s="161" t="s">
        <v>41</v>
      </c>
      <c r="E24" s="148"/>
      <c r="F24" s="111"/>
      <c r="G24" s="341"/>
      <c r="H24" s="428"/>
      <c r="I24" s="431"/>
      <c r="J24" s="111"/>
      <c r="K24" s="431"/>
      <c r="L24" s="452"/>
      <c r="M24" s="111"/>
      <c r="N24" s="431"/>
      <c r="O24" s="431"/>
      <c r="P24" s="111"/>
      <c r="Q24" s="431"/>
      <c r="R24" s="431"/>
      <c r="S24" s="111"/>
      <c r="T24" s="498"/>
      <c r="U24" s="498"/>
      <c r="V24" s="475" t="e">
        <f t="shared" si="25"/>
        <v>#DIV/0!</v>
      </c>
      <c r="W24" s="111"/>
      <c r="X24" s="111"/>
      <c r="Y24" s="111"/>
      <c r="Z24" s="111"/>
      <c r="AA24" s="146"/>
      <c r="AB24" s="159"/>
      <c r="AC24" s="147"/>
      <c r="AD24" s="111"/>
      <c r="AE24" s="148"/>
      <c r="AF24" s="146"/>
      <c r="AG24" s="147"/>
      <c r="AH24" s="111"/>
      <c r="AI24" s="111"/>
      <c r="AJ24" s="148"/>
      <c r="AK24" s="146"/>
      <c r="AL24" s="159"/>
      <c r="AM24" s="111"/>
      <c r="AN24" s="111"/>
      <c r="AO24" s="160"/>
      <c r="AP24" s="146"/>
      <c r="AQ24" s="159"/>
      <c r="AR24" s="111"/>
      <c r="AS24" s="111"/>
      <c r="AT24" s="160"/>
      <c r="AU24" s="145"/>
      <c r="AV24" s="145"/>
      <c r="AW24" s="111"/>
      <c r="AX24" s="111"/>
      <c r="AY24" s="145"/>
      <c r="AZ24" s="111"/>
      <c r="BA24" s="111"/>
      <c r="BB24" s="699"/>
      <c r="BC24" s="390">
        <f t="shared" si="51"/>
        <v>0</v>
      </c>
    </row>
    <row r="25" spans="1:55" ht="34.9" hidden="1" customHeight="1" x14ac:dyDescent="0.3">
      <c r="A25" s="674"/>
      <c r="B25" s="674"/>
      <c r="C25" s="724"/>
      <c r="D25" s="156" t="s">
        <v>37</v>
      </c>
      <c r="E25" s="148"/>
      <c r="F25" s="111"/>
      <c r="G25" s="341"/>
      <c r="H25" s="428"/>
      <c r="I25" s="431"/>
      <c r="J25" s="111"/>
      <c r="K25" s="431"/>
      <c r="L25" s="452"/>
      <c r="M25" s="111"/>
      <c r="N25" s="431"/>
      <c r="O25" s="431"/>
      <c r="P25" s="111"/>
      <c r="Q25" s="431"/>
      <c r="R25" s="431"/>
      <c r="S25" s="111"/>
      <c r="T25" s="498"/>
      <c r="U25" s="498"/>
      <c r="V25" s="475" t="e">
        <f t="shared" si="25"/>
        <v>#DIV/0!</v>
      </c>
      <c r="W25" s="111"/>
      <c r="X25" s="111"/>
      <c r="Y25" s="111"/>
      <c r="Z25" s="111"/>
      <c r="AA25" s="146"/>
      <c r="AB25" s="159"/>
      <c r="AC25" s="147"/>
      <c r="AD25" s="111"/>
      <c r="AE25" s="148"/>
      <c r="AF25" s="146"/>
      <c r="AG25" s="147"/>
      <c r="AH25" s="111"/>
      <c r="AI25" s="111"/>
      <c r="AJ25" s="148"/>
      <c r="AK25" s="146"/>
      <c r="AL25" s="159"/>
      <c r="AM25" s="111"/>
      <c r="AN25" s="111"/>
      <c r="AO25" s="160"/>
      <c r="AP25" s="146"/>
      <c r="AQ25" s="159"/>
      <c r="AR25" s="111"/>
      <c r="AS25" s="111"/>
      <c r="AT25" s="160"/>
      <c r="AU25" s="145"/>
      <c r="AV25" s="145"/>
      <c r="AW25" s="111"/>
      <c r="AX25" s="111"/>
      <c r="AY25" s="145"/>
      <c r="AZ25" s="111"/>
      <c r="BA25" s="111"/>
      <c r="BB25" s="699"/>
      <c r="BC25" s="390">
        <f t="shared" si="51"/>
        <v>0</v>
      </c>
    </row>
    <row r="26" spans="1:55" ht="34.9" hidden="1" customHeight="1" x14ac:dyDescent="0.3">
      <c r="A26" s="674"/>
      <c r="B26" s="674"/>
      <c r="C26" s="724"/>
      <c r="D26" s="117" t="s">
        <v>2</v>
      </c>
      <c r="E26" s="148"/>
      <c r="F26" s="111"/>
      <c r="G26" s="341"/>
      <c r="H26" s="428"/>
      <c r="I26" s="431"/>
      <c r="J26" s="111"/>
      <c r="K26" s="431"/>
      <c r="L26" s="452"/>
      <c r="M26" s="111"/>
      <c r="N26" s="431"/>
      <c r="O26" s="431"/>
      <c r="P26" s="111"/>
      <c r="Q26" s="431"/>
      <c r="R26" s="431"/>
      <c r="S26" s="111"/>
      <c r="T26" s="498"/>
      <c r="U26" s="498"/>
      <c r="V26" s="475" t="e">
        <f t="shared" si="25"/>
        <v>#DIV/0!</v>
      </c>
      <c r="W26" s="111"/>
      <c r="X26" s="111"/>
      <c r="Y26" s="111"/>
      <c r="Z26" s="111"/>
      <c r="AA26" s="146"/>
      <c r="AB26" s="159"/>
      <c r="AC26" s="147"/>
      <c r="AD26" s="111"/>
      <c r="AE26" s="148"/>
      <c r="AF26" s="146"/>
      <c r="AG26" s="147"/>
      <c r="AH26" s="111"/>
      <c r="AI26" s="111"/>
      <c r="AJ26" s="148"/>
      <c r="AK26" s="146"/>
      <c r="AL26" s="159"/>
      <c r="AM26" s="111"/>
      <c r="AN26" s="111"/>
      <c r="AO26" s="160"/>
      <c r="AP26" s="146"/>
      <c r="AQ26" s="159"/>
      <c r="AR26" s="111"/>
      <c r="AS26" s="111"/>
      <c r="AT26" s="160"/>
      <c r="AU26" s="145"/>
      <c r="AV26" s="145"/>
      <c r="AW26" s="111"/>
      <c r="AX26" s="111"/>
      <c r="AY26" s="145"/>
      <c r="AZ26" s="111"/>
      <c r="BA26" s="111"/>
      <c r="BB26" s="699"/>
      <c r="BC26" s="390">
        <f t="shared" si="51"/>
        <v>0</v>
      </c>
    </row>
    <row r="27" spans="1:55" ht="34.9" hidden="1" customHeight="1" x14ac:dyDescent="0.3">
      <c r="A27" s="674"/>
      <c r="B27" s="674"/>
      <c r="C27" s="724"/>
      <c r="D27" s="167" t="s">
        <v>43</v>
      </c>
      <c r="E27" s="148"/>
      <c r="F27" s="111"/>
      <c r="G27" s="341"/>
      <c r="H27" s="428"/>
      <c r="I27" s="431"/>
      <c r="J27" s="111"/>
      <c r="K27" s="431"/>
      <c r="L27" s="452"/>
      <c r="M27" s="111"/>
      <c r="N27" s="431"/>
      <c r="O27" s="431"/>
      <c r="P27" s="111"/>
      <c r="Q27" s="431"/>
      <c r="R27" s="431"/>
      <c r="S27" s="111"/>
      <c r="T27" s="498"/>
      <c r="U27" s="498"/>
      <c r="V27" s="475" t="e">
        <f t="shared" si="25"/>
        <v>#DIV/0!</v>
      </c>
      <c r="W27" s="111"/>
      <c r="X27" s="111"/>
      <c r="Y27" s="111"/>
      <c r="Z27" s="111"/>
      <c r="AA27" s="146"/>
      <c r="AB27" s="159"/>
      <c r="AC27" s="147"/>
      <c r="AD27" s="111"/>
      <c r="AE27" s="148"/>
      <c r="AF27" s="146"/>
      <c r="AG27" s="147"/>
      <c r="AH27" s="111"/>
      <c r="AI27" s="111"/>
      <c r="AJ27" s="148"/>
      <c r="AK27" s="146"/>
      <c r="AL27" s="159"/>
      <c r="AM27" s="111"/>
      <c r="AN27" s="111"/>
      <c r="AO27" s="160"/>
      <c r="AP27" s="146"/>
      <c r="AQ27" s="159"/>
      <c r="AR27" s="111"/>
      <c r="AS27" s="111"/>
      <c r="AT27" s="160"/>
      <c r="AU27" s="145"/>
      <c r="AV27" s="145"/>
      <c r="AW27" s="111"/>
      <c r="AX27" s="111"/>
      <c r="AY27" s="145"/>
      <c r="AZ27" s="111"/>
      <c r="BA27" s="111"/>
      <c r="BB27" s="699"/>
      <c r="BC27" s="390">
        <f t="shared" si="51"/>
        <v>0</v>
      </c>
    </row>
    <row r="28" spans="1:55" ht="34.9" hidden="1" customHeight="1" x14ac:dyDescent="0.3">
      <c r="A28" s="674"/>
      <c r="B28" s="674"/>
      <c r="C28" s="724"/>
      <c r="D28" s="201" t="s">
        <v>267</v>
      </c>
      <c r="E28" s="148"/>
      <c r="F28" s="111"/>
      <c r="G28" s="341"/>
      <c r="H28" s="428"/>
      <c r="I28" s="431"/>
      <c r="J28" s="111"/>
      <c r="K28" s="431"/>
      <c r="L28" s="452"/>
      <c r="M28" s="111"/>
      <c r="N28" s="431"/>
      <c r="O28" s="431"/>
      <c r="P28" s="111"/>
      <c r="Q28" s="431"/>
      <c r="R28" s="431"/>
      <c r="S28" s="111"/>
      <c r="T28" s="498"/>
      <c r="U28" s="498"/>
      <c r="V28" s="475" t="e">
        <f t="shared" si="25"/>
        <v>#DIV/0!</v>
      </c>
      <c r="W28" s="111"/>
      <c r="X28" s="111"/>
      <c r="Y28" s="111"/>
      <c r="Z28" s="111"/>
      <c r="AA28" s="146"/>
      <c r="AB28" s="159"/>
      <c r="AC28" s="147"/>
      <c r="AD28" s="111"/>
      <c r="AE28" s="148"/>
      <c r="AF28" s="146"/>
      <c r="AG28" s="147"/>
      <c r="AH28" s="111"/>
      <c r="AI28" s="111"/>
      <c r="AJ28" s="148"/>
      <c r="AK28" s="146"/>
      <c r="AL28" s="159"/>
      <c r="AM28" s="111"/>
      <c r="AN28" s="111"/>
      <c r="AO28" s="160"/>
      <c r="AP28" s="146"/>
      <c r="AQ28" s="159"/>
      <c r="AR28" s="111"/>
      <c r="AS28" s="111"/>
      <c r="AT28" s="160"/>
      <c r="AU28" s="145"/>
      <c r="AV28" s="145"/>
      <c r="AW28" s="111"/>
      <c r="AX28" s="111"/>
      <c r="AY28" s="145"/>
      <c r="AZ28" s="111"/>
      <c r="BA28" s="111"/>
      <c r="BB28" s="699"/>
      <c r="BC28" s="390">
        <f t="shared" si="51"/>
        <v>0</v>
      </c>
    </row>
    <row r="29" spans="1:55" ht="17.25" hidden="1" customHeight="1" x14ac:dyDescent="0.3">
      <c r="A29" s="700" t="s">
        <v>273</v>
      </c>
      <c r="B29" s="701"/>
      <c r="C29" s="702"/>
      <c r="D29" s="161" t="s">
        <v>41</v>
      </c>
      <c r="E29" s="168"/>
      <c r="F29" s="110"/>
      <c r="G29" s="348"/>
      <c r="H29" s="429"/>
      <c r="I29" s="433"/>
      <c r="J29" s="110"/>
      <c r="K29" s="433"/>
      <c r="L29" s="453"/>
      <c r="M29" s="110"/>
      <c r="N29" s="433"/>
      <c r="O29" s="433"/>
      <c r="P29" s="110"/>
      <c r="Q29" s="433"/>
      <c r="R29" s="433"/>
      <c r="S29" s="110"/>
      <c r="T29" s="500"/>
      <c r="U29" s="500"/>
      <c r="V29" s="475" t="e">
        <f t="shared" si="25"/>
        <v>#DIV/0!</v>
      </c>
      <c r="W29" s="110"/>
      <c r="X29" s="110"/>
      <c r="Y29" s="110"/>
      <c r="Z29" s="110"/>
      <c r="AA29" s="169"/>
      <c r="AB29" s="170"/>
      <c r="AC29" s="171"/>
      <c r="AD29" s="110"/>
      <c r="AE29" s="168"/>
      <c r="AF29" s="169"/>
      <c r="AG29" s="171"/>
      <c r="AH29" s="110"/>
      <c r="AI29" s="110"/>
      <c r="AJ29" s="168"/>
      <c r="AK29" s="169"/>
      <c r="AL29" s="170"/>
      <c r="AM29" s="110"/>
      <c r="AN29" s="110"/>
      <c r="AO29" s="172"/>
      <c r="AP29" s="169"/>
      <c r="AQ29" s="170"/>
      <c r="AR29" s="110"/>
      <c r="AS29" s="110"/>
      <c r="AT29" s="172"/>
      <c r="AU29" s="173"/>
      <c r="AV29" s="173"/>
      <c r="AW29" s="110"/>
      <c r="AX29" s="110"/>
      <c r="AY29" s="168"/>
      <c r="AZ29" s="110"/>
      <c r="BA29" s="110"/>
      <c r="BB29" s="699"/>
      <c r="BC29" s="390">
        <f t="shared" si="51"/>
        <v>0</v>
      </c>
    </row>
    <row r="30" spans="1:55" ht="15.65" hidden="1" x14ac:dyDescent="0.3">
      <c r="A30" s="703"/>
      <c r="B30" s="704"/>
      <c r="C30" s="705"/>
      <c r="D30" s="117" t="s">
        <v>37</v>
      </c>
      <c r="E30" s="174"/>
      <c r="F30" s="175"/>
      <c r="G30" s="349"/>
      <c r="H30" s="425"/>
      <c r="I30" s="426"/>
      <c r="J30" s="113"/>
      <c r="K30" s="426"/>
      <c r="L30" s="454"/>
      <c r="M30" s="113"/>
      <c r="N30" s="426"/>
      <c r="O30" s="426"/>
      <c r="P30" s="113"/>
      <c r="Q30" s="426"/>
      <c r="R30" s="426"/>
      <c r="S30" s="113"/>
      <c r="T30" s="493"/>
      <c r="U30" s="493"/>
      <c r="V30" s="475" t="e">
        <f t="shared" si="25"/>
        <v>#DIV/0!</v>
      </c>
      <c r="W30" s="113"/>
      <c r="X30" s="113"/>
      <c r="Y30" s="113"/>
      <c r="Z30" s="113"/>
      <c r="AA30" s="142"/>
      <c r="AB30" s="157"/>
      <c r="AC30" s="143"/>
      <c r="AD30" s="113"/>
      <c r="AE30" s="144"/>
      <c r="AF30" s="142"/>
      <c r="AG30" s="143"/>
      <c r="AH30" s="113"/>
      <c r="AI30" s="113"/>
      <c r="AJ30" s="144"/>
      <c r="AK30" s="142"/>
      <c r="AL30" s="157"/>
      <c r="AM30" s="113"/>
      <c r="AN30" s="113"/>
      <c r="AO30" s="158"/>
      <c r="AP30" s="142"/>
      <c r="AQ30" s="157"/>
      <c r="AR30" s="113"/>
      <c r="AS30" s="113"/>
      <c r="AT30" s="158"/>
      <c r="AU30" s="141"/>
      <c r="AV30" s="141"/>
      <c r="AW30" s="113"/>
      <c r="AX30" s="113"/>
      <c r="AY30" s="141"/>
      <c r="AZ30" s="113"/>
      <c r="BA30" s="113"/>
      <c r="BB30" s="699"/>
      <c r="BC30" s="390">
        <f t="shared" si="51"/>
        <v>0</v>
      </c>
    </row>
    <row r="31" spans="1:55" ht="31.15" hidden="1" customHeight="1" x14ac:dyDescent="0.3">
      <c r="A31" s="703"/>
      <c r="B31" s="704"/>
      <c r="C31" s="705"/>
      <c r="D31" s="117" t="s">
        <v>2</v>
      </c>
      <c r="E31" s="148"/>
      <c r="F31" s="111"/>
      <c r="G31" s="341"/>
      <c r="H31" s="427"/>
      <c r="I31" s="430"/>
      <c r="J31" s="116"/>
      <c r="K31" s="430"/>
      <c r="L31" s="451"/>
      <c r="M31" s="116"/>
      <c r="N31" s="430"/>
      <c r="O31" s="430"/>
      <c r="P31" s="116"/>
      <c r="Q31" s="430"/>
      <c r="R31" s="430"/>
      <c r="S31" s="116"/>
      <c r="T31" s="496"/>
      <c r="U31" s="496"/>
      <c r="V31" s="475" t="e">
        <f t="shared" si="25"/>
        <v>#DIV/0!</v>
      </c>
      <c r="W31" s="116"/>
      <c r="X31" s="116"/>
      <c r="Y31" s="116"/>
      <c r="Z31" s="116"/>
      <c r="AA31" s="163"/>
      <c r="AB31" s="164"/>
      <c r="AC31" s="165"/>
      <c r="AD31" s="116"/>
      <c r="AE31" s="162"/>
      <c r="AF31" s="163"/>
      <c r="AG31" s="165"/>
      <c r="AH31" s="116"/>
      <c r="AI31" s="116"/>
      <c r="AJ31" s="162"/>
      <c r="AK31" s="163"/>
      <c r="AL31" s="164"/>
      <c r="AM31" s="116"/>
      <c r="AN31" s="116"/>
      <c r="AO31" s="166"/>
      <c r="AP31" s="163"/>
      <c r="AQ31" s="164"/>
      <c r="AR31" s="116"/>
      <c r="AS31" s="116"/>
      <c r="AT31" s="166"/>
      <c r="AU31" s="163"/>
      <c r="AV31" s="163"/>
      <c r="AW31" s="116"/>
      <c r="AX31" s="116"/>
      <c r="AY31" s="163"/>
      <c r="AZ31" s="116"/>
      <c r="BA31" s="116"/>
      <c r="BB31" s="699"/>
      <c r="BC31" s="390">
        <f t="shared" si="51"/>
        <v>0</v>
      </c>
    </row>
    <row r="32" spans="1:55" ht="14.4" hidden="1" x14ac:dyDescent="0.3">
      <c r="A32" s="703"/>
      <c r="B32" s="704"/>
      <c r="C32" s="705"/>
      <c r="D32" s="120" t="s">
        <v>43</v>
      </c>
      <c r="E32" s="148"/>
      <c r="F32" s="111"/>
      <c r="G32" s="341"/>
      <c r="H32" s="428"/>
      <c r="I32" s="431"/>
      <c r="J32" s="111"/>
      <c r="K32" s="431"/>
      <c r="L32" s="452"/>
      <c r="M32" s="111"/>
      <c r="N32" s="431"/>
      <c r="O32" s="431"/>
      <c r="P32" s="111"/>
      <c r="Q32" s="431"/>
      <c r="R32" s="431"/>
      <c r="S32" s="111"/>
      <c r="T32" s="498"/>
      <c r="U32" s="498"/>
      <c r="V32" s="475" t="e">
        <f t="shared" si="25"/>
        <v>#DIV/0!</v>
      </c>
      <c r="W32" s="111"/>
      <c r="X32" s="111"/>
      <c r="Y32" s="111"/>
      <c r="Z32" s="111"/>
      <c r="AA32" s="146"/>
      <c r="AB32" s="159"/>
      <c r="AC32" s="147"/>
      <c r="AD32" s="111"/>
      <c r="AE32" s="148"/>
      <c r="AF32" s="146"/>
      <c r="AG32" s="147"/>
      <c r="AH32" s="111"/>
      <c r="AI32" s="111"/>
      <c r="AJ32" s="148"/>
      <c r="AK32" s="146"/>
      <c r="AL32" s="159"/>
      <c r="AM32" s="111"/>
      <c r="AN32" s="111"/>
      <c r="AO32" s="160"/>
      <c r="AP32" s="146"/>
      <c r="AQ32" s="159"/>
      <c r="AR32" s="111"/>
      <c r="AS32" s="111"/>
      <c r="AT32" s="160"/>
      <c r="AU32" s="145"/>
      <c r="AV32" s="145"/>
      <c r="AW32" s="111"/>
      <c r="AX32" s="111"/>
      <c r="AY32" s="146"/>
      <c r="AZ32" s="111"/>
      <c r="BA32" s="111"/>
      <c r="BB32" s="699"/>
      <c r="BC32" s="390">
        <f t="shared" si="51"/>
        <v>0</v>
      </c>
    </row>
    <row r="33" spans="1:55" s="392" customFormat="1" ht="37.1" hidden="1" customHeight="1" x14ac:dyDescent="0.3">
      <c r="A33" s="706"/>
      <c r="B33" s="707"/>
      <c r="C33" s="708"/>
      <c r="D33" s="202" t="s">
        <v>267</v>
      </c>
      <c r="E33" s="113"/>
      <c r="F33" s="113"/>
      <c r="G33" s="349"/>
      <c r="H33" s="425"/>
      <c r="I33" s="426"/>
      <c r="J33" s="113"/>
      <c r="K33" s="426"/>
      <c r="L33" s="454"/>
      <c r="M33" s="113"/>
      <c r="N33" s="426"/>
      <c r="O33" s="426"/>
      <c r="P33" s="113"/>
      <c r="Q33" s="426"/>
      <c r="R33" s="426"/>
      <c r="S33" s="113"/>
      <c r="T33" s="493"/>
      <c r="U33" s="493"/>
      <c r="V33" s="475" t="e">
        <f t="shared" si="25"/>
        <v>#DIV/0!</v>
      </c>
      <c r="W33" s="113"/>
      <c r="X33" s="113"/>
      <c r="Y33" s="113"/>
      <c r="Z33" s="113"/>
      <c r="AA33" s="142"/>
      <c r="AB33" s="157"/>
      <c r="AC33" s="143"/>
      <c r="AD33" s="113"/>
      <c r="AE33" s="144"/>
      <c r="AF33" s="142"/>
      <c r="AG33" s="143"/>
      <c r="AH33" s="113"/>
      <c r="AI33" s="113"/>
      <c r="AJ33" s="144"/>
      <c r="AK33" s="142"/>
      <c r="AL33" s="157"/>
      <c r="AM33" s="113"/>
      <c r="AN33" s="113"/>
      <c r="AO33" s="158"/>
      <c r="AP33" s="142"/>
      <c r="AQ33" s="157"/>
      <c r="AR33" s="113"/>
      <c r="AS33" s="113"/>
      <c r="AT33" s="158"/>
      <c r="AU33" s="141"/>
      <c r="AV33" s="141"/>
      <c r="AW33" s="113"/>
      <c r="AX33" s="113"/>
      <c r="AY33" s="142"/>
      <c r="AZ33" s="113"/>
      <c r="BA33" s="113"/>
      <c r="BB33" s="699"/>
      <c r="BC33" s="390">
        <f t="shared" si="51"/>
        <v>0</v>
      </c>
    </row>
    <row r="34" spans="1:55" ht="37.1" customHeight="1" x14ac:dyDescent="0.3">
      <c r="A34" s="700" t="s">
        <v>271</v>
      </c>
      <c r="B34" s="757"/>
      <c r="C34" s="758"/>
      <c r="D34" s="161" t="s">
        <v>41</v>
      </c>
      <c r="E34" s="176">
        <f>E37+E38</f>
        <v>156347.39270000005</v>
      </c>
      <c r="F34" s="352">
        <f>F35+F36+F37+F38</f>
        <v>64208.317179999998</v>
      </c>
      <c r="G34" s="351">
        <f t="shared" ref="G34:G37" si="52">F34/E34</f>
        <v>0.4106772493686745</v>
      </c>
      <c r="H34" s="434" t="s">
        <v>272</v>
      </c>
      <c r="I34" s="435" t="s">
        <v>272</v>
      </c>
      <c r="J34" s="331" t="s">
        <v>272</v>
      </c>
      <c r="K34" s="435" t="s">
        <v>272</v>
      </c>
      <c r="L34" s="434" t="s">
        <v>272</v>
      </c>
      <c r="M34" s="178" t="s">
        <v>272</v>
      </c>
      <c r="N34" s="434" t="s">
        <v>272</v>
      </c>
      <c r="O34" s="435" t="s">
        <v>272</v>
      </c>
      <c r="P34" s="177" t="s">
        <v>272</v>
      </c>
      <c r="Q34" s="435" t="s">
        <v>272</v>
      </c>
      <c r="R34" s="434" t="s">
        <v>272</v>
      </c>
      <c r="S34" s="178" t="s">
        <v>272</v>
      </c>
      <c r="T34" s="502" t="s">
        <v>272</v>
      </c>
      <c r="U34" s="501" t="s">
        <v>272</v>
      </c>
      <c r="V34" s="177" t="s">
        <v>272</v>
      </c>
      <c r="W34" s="178" t="s">
        <v>272</v>
      </c>
      <c r="X34" s="177" t="s">
        <v>272</v>
      </c>
      <c r="Y34" s="178" t="s">
        <v>272</v>
      </c>
      <c r="Z34" s="177" t="s">
        <v>272</v>
      </c>
      <c r="AA34" s="178" t="s">
        <v>272</v>
      </c>
      <c r="AB34" s="177" t="s">
        <v>272</v>
      </c>
      <c r="AC34" s="178" t="s">
        <v>272</v>
      </c>
      <c r="AD34" s="177" t="s">
        <v>272</v>
      </c>
      <c r="AE34" s="178" t="s">
        <v>272</v>
      </c>
      <c r="AF34" s="177" t="s">
        <v>272</v>
      </c>
      <c r="AG34" s="178" t="s">
        <v>272</v>
      </c>
      <c r="AH34" s="177" t="s">
        <v>272</v>
      </c>
      <c r="AI34" s="178" t="s">
        <v>272</v>
      </c>
      <c r="AJ34" s="177" t="s">
        <v>272</v>
      </c>
      <c r="AK34" s="178" t="s">
        <v>272</v>
      </c>
      <c r="AL34" s="177" t="s">
        <v>272</v>
      </c>
      <c r="AM34" s="178" t="s">
        <v>272</v>
      </c>
      <c r="AN34" s="177" t="s">
        <v>272</v>
      </c>
      <c r="AO34" s="178" t="s">
        <v>272</v>
      </c>
      <c r="AP34" s="177" t="s">
        <v>272</v>
      </c>
      <c r="AQ34" s="178" t="s">
        <v>272</v>
      </c>
      <c r="AR34" s="177" t="s">
        <v>272</v>
      </c>
      <c r="AS34" s="178" t="s">
        <v>272</v>
      </c>
      <c r="AT34" s="177" t="s">
        <v>272</v>
      </c>
      <c r="AU34" s="178" t="s">
        <v>272</v>
      </c>
      <c r="AV34" s="177" t="s">
        <v>272</v>
      </c>
      <c r="AW34" s="178" t="s">
        <v>272</v>
      </c>
      <c r="AX34" s="177" t="s">
        <v>272</v>
      </c>
      <c r="AY34" s="178" t="s">
        <v>272</v>
      </c>
      <c r="AZ34" s="177" t="s">
        <v>272</v>
      </c>
      <c r="BA34" s="178" t="s">
        <v>272</v>
      </c>
      <c r="BB34" s="179"/>
      <c r="BC34" s="390" t="e">
        <f t="shared" si="51"/>
        <v>#VALUE!</v>
      </c>
    </row>
    <row r="35" spans="1:55" ht="37.1" hidden="1" customHeight="1" x14ac:dyDescent="0.3">
      <c r="A35" s="180"/>
      <c r="B35" s="359"/>
      <c r="C35" s="360"/>
      <c r="D35" s="117" t="s">
        <v>37</v>
      </c>
      <c r="E35" s="181"/>
      <c r="F35" s="182"/>
      <c r="G35" s="351" t="e">
        <f t="shared" si="52"/>
        <v>#DIV/0!</v>
      </c>
      <c r="H35" s="434" t="s">
        <v>272</v>
      </c>
      <c r="I35" s="435" t="s">
        <v>272</v>
      </c>
      <c r="J35" s="331" t="s">
        <v>272</v>
      </c>
      <c r="K35" s="435" t="s">
        <v>272</v>
      </c>
      <c r="L35" s="434" t="s">
        <v>272</v>
      </c>
      <c r="M35" s="178" t="s">
        <v>272</v>
      </c>
      <c r="N35" s="434" t="s">
        <v>272</v>
      </c>
      <c r="O35" s="435" t="s">
        <v>272</v>
      </c>
      <c r="P35" s="177" t="s">
        <v>272</v>
      </c>
      <c r="Q35" s="435" t="s">
        <v>272</v>
      </c>
      <c r="R35" s="434" t="s">
        <v>272</v>
      </c>
      <c r="S35" s="178" t="s">
        <v>272</v>
      </c>
      <c r="T35" s="502" t="s">
        <v>272</v>
      </c>
      <c r="U35" s="501" t="s">
        <v>272</v>
      </c>
      <c r="V35" s="177" t="s">
        <v>272</v>
      </c>
      <c r="W35" s="178" t="s">
        <v>272</v>
      </c>
      <c r="X35" s="177" t="s">
        <v>272</v>
      </c>
      <c r="Y35" s="178" t="s">
        <v>272</v>
      </c>
      <c r="Z35" s="177" t="s">
        <v>272</v>
      </c>
      <c r="AA35" s="178" t="s">
        <v>272</v>
      </c>
      <c r="AB35" s="177" t="s">
        <v>272</v>
      </c>
      <c r="AC35" s="178" t="s">
        <v>272</v>
      </c>
      <c r="AD35" s="177" t="s">
        <v>272</v>
      </c>
      <c r="AE35" s="178" t="s">
        <v>272</v>
      </c>
      <c r="AF35" s="177" t="s">
        <v>272</v>
      </c>
      <c r="AG35" s="178" t="s">
        <v>272</v>
      </c>
      <c r="AH35" s="177" t="s">
        <v>272</v>
      </c>
      <c r="AI35" s="178" t="s">
        <v>272</v>
      </c>
      <c r="AJ35" s="177" t="s">
        <v>272</v>
      </c>
      <c r="AK35" s="178" t="s">
        <v>272</v>
      </c>
      <c r="AL35" s="177" t="s">
        <v>272</v>
      </c>
      <c r="AM35" s="178" t="s">
        <v>272</v>
      </c>
      <c r="AN35" s="177" t="s">
        <v>272</v>
      </c>
      <c r="AO35" s="178" t="s">
        <v>272</v>
      </c>
      <c r="AP35" s="177" t="s">
        <v>272</v>
      </c>
      <c r="AQ35" s="178" t="s">
        <v>272</v>
      </c>
      <c r="AR35" s="177" t="s">
        <v>272</v>
      </c>
      <c r="AS35" s="178" t="s">
        <v>272</v>
      </c>
      <c r="AT35" s="177" t="s">
        <v>272</v>
      </c>
      <c r="AU35" s="178" t="s">
        <v>272</v>
      </c>
      <c r="AV35" s="177" t="s">
        <v>272</v>
      </c>
      <c r="AW35" s="178" t="s">
        <v>272</v>
      </c>
      <c r="AX35" s="177" t="s">
        <v>272</v>
      </c>
      <c r="AY35" s="178" t="s">
        <v>272</v>
      </c>
      <c r="AZ35" s="177" t="s">
        <v>272</v>
      </c>
      <c r="BA35" s="178" t="s">
        <v>272</v>
      </c>
      <c r="BB35" s="179"/>
      <c r="BC35" s="390" t="e">
        <f t="shared" si="51"/>
        <v>#VALUE!</v>
      </c>
    </row>
    <row r="36" spans="1:55" ht="37.1" customHeight="1" x14ac:dyDescent="0.3">
      <c r="A36" s="180"/>
      <c r="B36" s="359"/>
      <c r="C36" s="360"/>
      <c r="D36" s="117" t="s">
        <v>2</v>
      </c>
      <c r="E36" s="183">
        <f>E151</f>
        <v>0</v>
      </c>
      <c r="F36" s="183">
        <f t="shared" ref="F36" si="53">F151</f>
        <v>0</v>
      </c>
      <c r="G36" s="351"/>
      <c r="H36" s="434" t="s">
        <v>272</v>
      </c>
      <c r="I36" s="435" t="s">
        <v>272</v>
      </c>
      <c r="J36" s="331" t="s">
        <v>272</v>
      </c>
      <c r="K36" s="435" t="s">
        <v>272</v>
      </c>
      <c r="L36" s="434" t="s">
        <v>272</v>
      </c>
      <c r="M36" s="178" t="s">
        <v>272</v>
      </c>
      <c r="N36" s="434" t="s">
        <v>272</v>
      </c>
      <c r="O36" s="435" t="s">
        <v>272</v>
      </c>
      <c r="P36" s="177" t="s">
        <v>272</v>
      </c>
      <c r="Q36" s="435" t="s">
        <v>272</v>
      </c>
      <c r="R36" s="434" t="s">
        <v>272</v>
      </c>
      <c r="S36" s="178" t="s">
        <v>272</v>
      </c>
      <c r="T36" s="502" t="s">
        <v>272</v>
      </c>
      <c r="U36" s="501" t="s">
        <v>272</v>
      </c>
      <c r="V36" s="177" t="s">
        <v>272</v>
      </c>
      <c r="W36" s="178" t="s">
        <v>272</v>
      </c>
      <c r="X36" s="177" t="s">
        <v>272</v>
      </c>
      <c r="Y36" s="178" t="s">
        <v>272</v>
      </c>
      <c r="Z36" s="177" t="s">
        <v>272</v>
      </c>
      <c r="AA36" s="178" t="s">
        <v>272</v>
      </c>
      <c r="AB36" s="177" t="s">
        <v>272</v>
      </c>
      <c r="AC36" s="178" t="s">
        <v>272</v>
      </c>
      <c r="AD36" s="177" t="s">
        <v>272</v>
      </c>
      <c r="AE36" s="178" t="s">
        <v>272</v>
      </c>
      <c r="AF36" s="177" t="s">
        <v>272</v>
      </c>
      <c r="AG36" s="178" t="s">
        <v>272</v>
      </c>
      <c r="AH36" s="177" t="s">
        <v>272</v>
      </c>
      <c r="AI36" s="178" t="s">
        <v>272</v>
      </c>
      <c r="AJ36" s="177" t="s">
        <v>272</v>
      </c>
      <c r="AK36" s="178" t="s">
        <v>272</v>
      </c>
      <c r="AL36" s="177" t="s">
        <v>272</v>
      </c>
      <c r="AM36" s="178" t="s">
        <v>272</v>
      </c>
      <c r="AN36" s="177" t="s">
        <v>272</v>
      </c>
      <c r="AO36" s="178" t="s">
        <v>272</v>
      </c>
      <c r="AP36" s="177" t="s">
        <v>272</v>
      </c>
      <c r="AQ36" s="178" t="s">
        <v>272</v>
      </c>
      <c r="AR36" s="177" t="s">
        <v>272</v>
      </c>
      <c r="AS36" s="178" t="s">
        <v>272</v>
      </c>
      <c r="AT36" s="177" t="s">
        <v>272</v>
      </c>
      <c r="AU36" s="178" t="s">
        <v>272</v>
      </c>
      <c r="AV36" s="177" t="s">
        <v>272</v>
      </c>
      <c r="AW36" s="178" t="s">
        <v>272</v>
      </c>
      <c r="AX36" s="177" t="s">
        <v>272</v>
      </c>
      <c r="AY36" s="178" t="s">
        <v>272</v>
      </c>
      <c r="AZ36" s="177" t="s">
        <v>272</v>
      </c>
      <c r="BA36" s="178" t="s">
        <v>272</v>
      </c>
      <c r="BB36" s="179"/>
      <c r="BC36" s="390" t="e">
        <f t="shared" si="51"/>
        <v>#VALUE!</v>
      </c>
    </row>
    <row r="37" spans="1:55" s="531" customFormat="1" ht="27.7" customHeight="1" x14ac:dyDescent="0.3">
      <c r="A37" s="517"/>
      <c r="B37" s="518"/>
      <c r="C37" s="519"/>
      <c r="D37" s="120" t="s">
        <v>43</v>
      </c>
      <c r="E37" s="520">
        <f>E152</f>
        <v>146202.39284000004</v>
      </c>
      <c r="F37" s="520">
        <f t="shared" ref="F37" si="54">F152</f>
        <v>61486.104520000001</v>
      </c>
      <c r="G37" s="521">
        <f t="shared" si="52"/>
        <v>0.42055470724948213</v>
      </c>
      <c r="H37" s="522" t="s">
        <v>272</v>
      </c>
      <c r="I37" s="523" t="s">
        <v>272</v>
      </c>
      <c r="J37" s="524" t="s">
        <v>272</v>
      </c>
      <c r="K37" s="523" t="s">
        <v>272</v>
      </c>
      <c r="L37" s="522" t="s">
        <v>272</v>
      </c>
      <c r="M37" s="525" t="s">
        <v>272</v>
      </c>
      <c r="N37" s="522" t="s">
        <v>272</v>
      </c>
      <c r="O37" s="523" t="s">
        <v>272</v>
      </c>
      <c r="P37" s="526" t="s">
        <v>272</v>
      </c>
      <c r="Q37" s="523" t="s">
        <v>272</v>
      </c>
      <c r="R37" s="522" t="s">
        <v>272</v>
      </c>
      <c r="S37" s="525" t="s">
        <v>272</v>
      </c>
      <c r="T37" s="528" t="s">
        <v>272</v>
      </c>
      <c r="U37" s="527" t="s">
        <v>272</v>
      </c>
      <c r="V37" s="526" t="s">
        <v>272</v>
      </c>
      <c r="W37" s="525" t="s">
        <v>272</v>
      </c>
      <c r="X37" s="526" t="s">
        <v>272</v>
      </c>
      <c r="Y37" s="525" t="s">
        <v>272</v>
      </c>
      <c r="Z37" s="526" t="s">
        <v>272</v>
      </c>
      <c r="AA37" s="525" t="s">
        <v>272</v>
      </c>
      <c r="AB37" s="526" t="s">
        <v>272</v>
      </c>
      <c r="AC37" s="525" t="s">
        <v>272</v>
      </c>
      <c r="AD37" s="526" t="s">
        <v>272</v>
      </c>
      <c r="AE37" s="525" t="s">
        <v>272</v>
      </c>
      <c r="AF37" s="526" t="s">
        <v>272</v>
      </c>
      <c r="AG37" s="525" t="s">
        <v>272</v>
      </c>
      <c r="AH37" s="526" t="s">
        <v>272</v>
      </c>
      <c r="AI37" s="525" t="s">
        <v>272</v>
      </c>
      <c r="AJ37" s="526" t="s">
        <v>272</v>
      </c>
      <c r="AK37" s="525" t="s">
        <v>272</v>
      </c>
      <c r="AL37" s="526" t="s">
        <v>272</v>
      </c>
      <c r="AM37" s="525" t="s">
        <v>272</v>
      </c>
      <c r="AN37" s="526" t="s">
        <v>272</v>
      </c>
      <c r="AO37" s="525" t="s">
        <v>272</v>
      </c>
      <c r="AP37" s="526" t="s">
        <v>272</v>
      </c>
      <c r="AQ37" s="525" t="s">
        <v>272</v>
      </c>
      <c r="AR37" s="526" t="s">
        <v>272</v>
      </c>
      <c r="AS37" s="525" t="s">
        <v>272</v>
      </c>
      <c r="AT37" s="526" t="s">
        <v>272</v>
      </c>
      <c r="AU37" s="525" t="s">
        <v>272</v>
      </c>
      <c r="AV37" s="526" t="s">
        <v>272</v>
      </c>
      <c r="AW37" s="525" t="s">
        <v>272</v>
      </c>
      <c r="AX37" s="526" t="s">
        <v>272</v>
      </c>
      <c r="AY37" s="525" t="s">
        <v>272</v>
      </c>
      <c r="AZ37" s="526" t="s">
        <v>272</v>
      </c>
      <c r="BA37" s="525" t="s">
        <v>272</v>
      </c>
      <c r="BB37" s="529"/>
      <c r="BC37" s="530" t="e">
        <f t="shared" si="51"/>
        <v>#VALUE!</v>
      </c>
    </row>
    <row r="38" spans="1:55" ht="37.1" customHeight="1" x14ac:dyDescent="0.3">
      <c r="A38" s="186"/>
      <c r="B38" s="361"/>
      <c r="C38" s="362"/>
      <c r="D38" s="202" t="s">
        <v>267</v>
      </c>
      <c r="E38" s="187">
        <f>E153</f>
        <v>10144.99986</v>
      </c>
      <c r="F38" s="187">
        <f>F153</f>
        <v>2722.2126599999997</v>
      </c>
      <c r="G38" s="351">
        <f>F38/E38</f>
        <v>0.26833047782811892</v>
      </c>
      <c r="H38" s="434" t="s">
        <v>272</v>
      </c>
      <c r="I38" s="435" t="s">
        <v>272</v>
      </c>
      <c r="J38" s="331" t="s">
        <v>272</v>
      </c>
      <c r="K38" s="435" t="s">
        <v>272</v>
      </c>
      <c r="L38" s="434" t="s">
        <v>272</v>
      </c>
      <c r="M38" s="178" t="s">
        <v>272</v>
      </c>
      <c r="N38" s="434" t="s">
        <v>272</v>
      </c>
      <c r="O38" s="435" t="s">
        <v>272</v>
      </c>
      <c r="P38" s="177" t="s">
        <v>272</v>
      </c>
      <c r="Q38" s="435" t="s">
        <v>272</v>
      </c>
      <c r="R38" s="434" t="s">
        <v>272</v>
      </c>
      <c r="S38" s="178" t="s">
        <v>272</v>
      </c>
      <c r="T38" s="502" t="s">
        <v>272</v>
      </c>
      <c r="U38" s="501" t="s">
        <v>272</v>
      </c>
      <c r="V38" s="177" t="s">
        <v>272</v>
      </c>
      <c r="W38" s="178" t="s">
        <v>272</v>
      </c>
      <c r="X38" s="177" t="s">
        <v>272</v>
      </c>
      <c r="Y38" s="178" t="s">
        <v>272</v>
      </c>
      <c r="Z38" s="177" t="s">
        <v>272</v>
      </c>
      <c r="AA38" s="178" t="s">
        <v>272</v>
      </c>
      <c r="AB38" s="177" t="s">
        <v>272</v>
      </c>
      <c r="AC38" s="178" t="s">
        <v>272</v>
      </c>
      <c r="AD38" s="177" t="s">
        <v>272</v>
      </c>
      <c r="AE38" s="178" t="s">
        <v>272</v>
      </c>
      <c r="AF38" s="177" t="s">
        <v>272</v>
      </c>
      <c r="AG38" s="178" t="s">
        <v>272</v>
      </c>
      <c r="AH38" s="177" t="s">
        <v>272</v>
      </c>
      <c r="AI38" s="178" t="s">
        <v>272</v>
      </c>
      <c r="AJ38" s="177" t="s">
        <v>272</v>
      </c>
      <c r="AK38" s="178" t="s">
        <v>272</v>
      </c>
      <c r="AL38" s="177" t="s">
        <v>272</v>
      </c>
      <c r="AM38" s="178" t="s">
        <v>272</v>
      </c>
      <c r="AN38" s="177" t="s">
        <v>272</v>
      </c>
      <c r="AO38" s="178" t="s">
        <v>272</v>
      </c>
      <c r="AP38" s="177" t="s">
        <v>272</v>
      </c>
      <c r="AQ38" s="178" t="s">
        <v>272</v>
      </c>
      <c r="AR38" s="177" t="s">
        <v>272</v>
      </c>
      <c r="AS38" s="178" t="s">
        <v>272</v>
      </c>
      <c r="AT38" s="177" t="s">
        <v>272</v>
      </c>
      <c r="AU38" s="178" t="s">
        <v>272</v>
      </c>
      <c r="AV38" s="177" t="s">
        <v>272</v>
      </c>
      <c r="AW38" s="178" t="s">
        <v>272</v>
      </c>
      <c r="AX38" s="177" t="s">
        <v>272</v>
      </c>
      <c r="AY38" s="178" t="s">
        <v>272</v>
      </c>
      <c r="AZ38" s="177" t="s">
        <v>272</v>
      </c>
      <c r="BA38" s="178" t="s">
        <v>272</v>
      </c>
      <c r="BB38" s="179"/>
      <c r="BC38" s="390" t="e">
        <f t="shared" si="51"/>
        <v>#VALUE!</v>
      </c>
    </row>
    <row r="39" spans="1:55" s="393" customFormat="1" ht="16.3" thickBot="1" x14ac:dyDescent="0.35">
      <c r="A39" s="668" t="s">
        <v>293</v>
      </c>
      <c r="B39" s="669"/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  <c r="Q39" s="669"/>
      <c r="R39" s="669"/>
      <c r="S39" s="669"/>
      <c r="T39" s="669"/>
      <c r="U39" s="669"/>
      <c r="V39" s="669"/>
      <c r="W39" s="669"/>
      <c r="X39" s="669"/>
      <c r="Y39" s="669"/>
      <c r="Z39" s="669"/>
      <c r="AA39" s="669"/>
      <c r="AB39" s="669"/>
      <c r="AC39" s="669"/>
      <c r="AD39" s="669"/>
      <c r="AE39" s="669"/>
      <c r="AF39" s="669"/>
      <c r="AG39" s="669"/>
      <c r="AH39" s="669"/>
      <c r="AI39" s="669"/>
      <c r="AJ39" s="669"/>
      <c r="AK39" s="669"/>
      <c r="AL39" s="669"/>
      <c r="AM39" s="669"/>
      <c r="AN39" s="669"/>
      <c r="AO39" s="669"/>
      <c r="AP39" s="669"/>
      <c r="AQ39" s="669"/>
      <c r="AR39" s="669"/>
      <c r="AS39" s="669"/>
      <c r="AT39" s="669"/>
      <c r="AU39" s="669"/>
      <c r="AV39" s="669"/>
      <c r="AW39" s="669"/>
      <c r="AX39" s="669"/>
      <c r="AY39" s="669"/>
      <c r="AZ39" s="669"/>
      <c r="BA39" s="669"/>
      <c r="BB39" s="670"/>
    </row>
    <row r="40" spans="1:55" ht="18.8" customHeight="1" thickBot="1" x14ac:dyDescent="0.35">
      <c r="A40" s="709" t="s">
        <v>265</v>
      </c>
      <c r="B40" s="663" t="s">
        <v>358</v>
      </c>
      <c r="C40" s="663" t="s">
        <v>305</v>
      </c>
      <c r="D40" s="394" t="s">
        <v>41</v>
      </c>
      <c r="E40" s="98">
        <f>H40+K40+N40+Q40+T40+W40+Z40+AE40+AJ40+AO40+AT40+AY40</f>
        <v>10437.456</v>
      </c>
      <c r="F40" s="98">
        <f>I40+L40+O40+R40+U40+X40+AA40+AF40+AK40+AP40+AU40+AZ40</f>
        <v>3450.5360000000001</v>
      </c>
      <c r="G40" s="347">
        <f t="shared" ref="G40:G44" si="55">F40/E40</f>
        <v>0.33059166908104809</v>
      </c>
      <c r="H40" s="98">
        <f>H41+H42+H43+H44</f>
        <v>729.44299999999998</v>
      </c>
      <c r="I40" s="98">
        <f t="shared" ref="I40:BA40" si="56">I41+I42+I43+I44</f>
        <v>729.44299999999998</v>
      </c>
      <c r="J40" s="418">
        <f t="shared" ref="J40:J44" si="57">I40/H40</f>
        <v>1</v>
      </c>
      <c r="K40" s="98">
        <f t="shared" si="56"/>
        <v>1301.0930000000001</v>
      </c>
      <c r="L40" s="98">
        <f t="shared" si="56"/>
        <v>1301.0930000000001</v>
      </c>
      <c r="M40" s="98">
        <f t="shared" si="56"/>
        <v>0</v>
      </c>
      <c r="N40" s="98">
        <f t="shared" si="56"/>
        <v>1420</v>
      </c>
      <c r="O40" s="98">
        <f t="shared" si="56"/>
        <v>1420</v>
      </c>
      <c r="P40" s="476">
        <f t="shared" ref="P40:P43" si="58">O40/N40</f>
        <v>1</v>
      </c>
      <c r="Q40" s="98">
        <f t="shared" si="56"/>
        <v>0</v>
      </c>
      <c r="R40" s="98">
        <f t="shared" si="56"/>
        <v>0</v>
      </c>
      <c r="S40" s="98">
        <f t="shared" si="56"/>
        <v>0</v>
      </c>
      <c r="T40" s="500">
        <f t="shared" si="56"/>
        <v>0</v>
      </c>
      <c r="U40" s="500">
        <f t="shared" si="56"/>
        <v>0</v>
      </c>
      <c r="V40" s="347" t="e">
        <f t="shared" ref="V40:V43" si="59">U40/T40</f>
        <v>#DIV/0!</v>
      </c>
      <c r="W40" s="98">
        <f t="shared" si="56"/>
        <v>1241.9000000000001</v>
      </c>
      <c r="X40" s="98">
        <f t="shared" si="56"/>
        <v>0</v>
      </c>
      <c r="Y40" s="98">
        <f t="shared" si="56"/>
        <v>0</v>
      </c>
      <c r="Z40" s="98">
        <f t="shared" si="56"/>
        <v>1251</v>
      </c>
      <c r="AA40" s="98">
        <f t="shared" si="56"/>
        <v>0</v>
      </c>
      <c r="AB40" s="98">
        <f t="shared" si="56"/>
        <v>0</v>
      </c>
      <c r="AC40" s="98">
        <f t="shared" si="56"/>
        <v>0</v>
      </c>
      <c r="AD40" s="98">
        <f t="shared" si="56"/>
        <v>0</v>
      </c>
      <c r="AE40" s="98">
        <f t="shared" si="56"/>
        <v>530</v>
      </c>
      <c r="AF40" s="98">
        <f t="shared" si="56"/>
        <v>0</v>
      </c>
      <c r="AG40" s="98">
        <f t="shared" si="56"/>
        <v>0</v>
      </c>
      <c r="AH40" s="98">
        <f t="shared" si="56"/>
        <v>0</v>
      </c>
      <c r="AI40" s="98">
        <f t="shared" si="56"/>
        <v>0</v>
      </c>
      <c r="AJ40" s="98">
        <f t="shared" si="56"/>
        <v>1084.02</v>
      </c>
      <c r="AK40" s="98">
        <f t="shared" si="56"/>
        <v>0</v>
      </c>
      <c r="AL40" s="98">
        <f t="shared" si="56"/>
        <v>0</v>
      </c>
      <c r="AM40" s="98">
        <f t="shared" si="56"/>
        <v>0</v>
      </c>
      <c r="AN40" s="98">
        <f t="shared" si="56"/>
        <v>0</v>
      </c>
      <c r="AO40" s="98">
        <f t="shared" si="56"/>
        <v>1130</v>
      </c>
      <c r="AP40" s="98">
        <f t="shared" si="56"/>
        <v>0</v>
      </c>
      <c r="AQ40" s="98">
        <f t="shared" si="56"/>
        <v>0</v>
      </c>
      <c r="AR40" s="98">
        <f t="shared" si="56"/>
        <v>0</v>
      </c>
      <c r="AS40" s="98">
        <f t="shared" si="56"/>
        <v>0</v>
      </c>
      <c r="AT40" s="98">
        <f t="shared" si="56"/>
        <v>1000</v>
      </c>
      <c r="AU40" s="98">
        <f t="shared" si="56"/>
        <v>0</v>
      </c>
      <c r="AV40" s="98">
        <f t="shared" si="56"/>
        <v>0</v>
      </c>
      <c r="AW40" s="98">
        <f t="shared" si="56"/>
        <v>0</v>
      </c>
      <c r="AX40" s="98">
        <f t="shared" si="56"/>
        <v>0</v>
      </c>
      <c r="AY40" s="98">
        <f t="shared" si="56"/>
        <v>750</v>
      </c>
      <c r="AZ40" s="98">
        <f t="shared" si="56"/>
        <v>0</v>
      </c>
      <c r="BA40" s="98">
        <f t="shared" si="56"/>
        <v>0</v>
      </c>
      <c r="BB40" s="671"/>
      <c r="BC40" s="390">
        <f t="shared" ref="BC40:BC142" si="60">H40+K40+N40+Q40+T40+W40+Z40+AE40+AJ40+AO40+AT40+AY40</f>
        <v>10437.456</v>
      </c>
    </row>
    <row r="41" spans="1:55" ht="16.3" hidden="1" thickBot="1" x14ac:dyDescent="0.35">
      <c r="A41" s="710"/>
      <c r="B41" s="666"/>
      <c r="C41" s="666"/>
      <c r="D41" s="242" t="s">
        <v>37</v>
      </c>
      <c r="E41" s="99">
        <f>E46+E51+E56+E66+E71</f>
        <v>0</v>
      </c>
      <c r="F41" s="99"/>
      <c r="G41" s="347" t="e">
        <f t="shared" si="55"/>
        <v>#DIV/0!</v>
      </c>
      <c r="H41" s="99">
        <f>H46+H51+H56+H66+H71</f>
        <v>0</v>
      </c>
      <c r="I41" s="99"/>
      <c r="J41" s="418" t="e">
        <f t="shared" si="57"/>
        <v>#DIV/0!</v>
      </c>
      <c r="K41" s="99"/>
      <c r="L41" s="99"/>
      <c r="M41" s="99"/>
      <c r="N41" s="99"/>
      <c r="O41" s="99"/>
      <c r="P41" s="476" t="e">
        <f t="shared" si="58"/>
        <v>#DIV/0!</v>
      </c>
      <c r="Q41" s="99"/>
      <c r="R41" s="99"/>
      <c r="S41" s="99"/>
      <c r="T41" s="493"/>
      <c r="U41" s="493"/>
      <c r="V41" s="347" t="e">
        <f t="shared" si="59"/>
        <v>#DIV/0!</v>
      </c>
      <c r="W41" s="99"/>
      <c r="X41" s="99"/>
      <c r="Y41" s="99"/>
      <c r="Z41" s="99"/>
      <c r="AA41" s="123"/>
      <c r="AB41" s="131"/>
      <c r="AC41" s="99"/>
      <c r="AD41" s="132"/>
      <c r="AE41" s="99"/>
      <c r="AF41" s="123"/>
      <c r="AG41" s="131"/>
      <c r="AH41" s="122"/>
      <c r="AI41" s="132"/>
      <c r="AJ41" s="99"/>
      <c r="AK41" s="123"/>
      <c r="AL41" s="131"/>
      <c r="AM41" s="122"/>
      <c r="AN41" s="132"/>
      <c r="AO41" s="244"/>
      <c r="AP41" s="124"/>
      <c r="AQ41" s="131"/>
      <c r="AR41" s="99"/>
      <c r="AS41" s="99"/>
      <c r="AT41" s="99"/>
      <c r="AU41" s="132"/>
      <c r="AV41" s="131"/>
      <c r="AW41" s="122"/>
      <c r="AX41" s="132"/>
      <c r="AY41" s="99"/>
      <c r="AZ41" s="122"/>
      <c r="BA41" s="132"/>
      <c r="BB41" s="672"/>
      <c r="BC41" s="390">
        <f t="shared" si="60"/>
        <v>0</v>
      </c>
    </row>
    <row r="42" spans="1:55" ht="46.5" customHeight="1" thickBot="1" x14ac:dyDescent="0.35">
      <c r="A42" s="710"/>
      <c r="B42" s="666"/>
      <c r="C42" s="666"/>
      <c r="D42" s="242" t="s">
        <v>2</v>
      </c>
      <c r="E42" s="98">
        <f>H42+K42+N42+Q42+T42+W42+Z42+AE42+AJ42+AO42+AT42+AY42</f>
        <v>0</v>
      </c>
      <c r="F42" s="99">
        <f t="shared" ref="F42:BA42" si="61">F47+F52+F52+F57+F62+F67+F72</f>
        <v>0</v>
      </c>
      <c r="G42" s="347"/>
      <c r="H42" s="99">
        <f t="shared" si="61"/>
        <v>0</v>
      </c>
      <c r="I42" s="99">
        <f t="shared" si="61"/>
        <v>0</v>
      </c>
      <c r="J42" s="418" t="e">
        <f t="shared" si="57"/>
        <v>#DIV/0!</v>
      </c>
      <c r="K42" s="99">
        <f t="shared" si="61"/>
        <v>0</v>
      </c>
      <c r="L42" s="99">
        <f t="shared" si="61"/>
        <v>0</v>
      </c>
      <c r="M42" s="99">
        <f t="shared" si="61"/>
        <v>0</v>
      </c>
      <c r="N42" s="99">
        <f t="shared" si="61"/>
        <v>0</v>
      </c>
      <c r="O42" s="99">
        <f t="shared" si="61"/>
        <v>0</v>
      </c>
      <c r="P42" s="476" t="e">
        <f t="shared" si="58"/>
        <v>#DIV/0!</v>
      </c>
      <c r="Q42" s="99">
        <f t="shared" si="61"/>
        <v>0</v>
      </c>
      <c r="R42" s="99">
        <f t="shared" si="61"/>
        <v>0</v>
      </c>
      <c r="S42" s="99">
        <f t="shared" si="61"/>
        <v>0</v>
      </c>
      <c r="T42" s="493">
        <v>0</v>
      </c>
      <c r="U42" s="493">
        <f t="shared" si="61"/>
        <v>0</v>
      </c>
      <c r="V42" s="347" t="e">
        <f t="shared" si="59"/>
        <v>#DIV/0!</v>
      </c>
      <c r="W42" s="99">
        <f t="shared" si="61"/>
        <v>0</v>
      </c>
      <c r="X42" s="99">
        <f t="shared" si="61"/>
        <v>0</v>
      </c>
      <c r="Y42" s="99">
        <f t="shared" si="61"/>
        <v>0</v>
      </c>
      <c r="Z42" s="99">
        <f t="shared" si="61"/>
        <v>0</v>
      </c>
      <c r="AA42" s="99">
        <f t="shared" si="61"/>
        <v>0</v>
      </c>
      <c r="AB42" s="99">
        <f t="shared" si="61"/>
        <v>0</v>
      </c>
      <c r="AC42" s="99">
        <f t="shared" si="61"/>
        <v>0</v>
      </c>
      <c r="AD42" s="99">
        <f t="shared" si="61"/>
        <v>0</v>
      </c>
      <c r="AE42" s="99">
        <f t="shared" si="61"/>
        <v>0</v>
      </c>
      <c r="AF42" s="99">
        <f t="shared" si="61"/>
        <v>0</v>
      </c>
      <c r="AG42" s="99">
        <f t="shared" si="61"/>
        <v>0</v>
      </c>
      <c r="AH42" s="99">
        <f t="shared" si="61"/>
        <v>0</v>
      </c>
      <c r="AI42" s="99">
        <f t="shared" si="61"/>
        <v>0</v>
      </c>
      <c r="AJ42" s="99">
        <f t="shared" si="61"/>
        <v>0</v>
      </c>
      <c r="AK42" s="99">
        <f t="shared" si="61"/>
        <v>0</v>
      </c>
      <c r="AL42" s="99">
        <f t="shared" si="61"/>
        <v>0</v>
      </c>
      <c r="AM42" s="99">
        <f t="shared" si="61"/>
        <v>0</v>
      </c>
      <c r="AN42" s="99">
        <f t="shared" si="61"/>
        <v>0</v>
      </c>
      <c r="AO42" s="99">
        <f t="shared" si="61"/>
        <v>0</v>
      </c>
      <c r="AP42" s="99">
        <f t="shared" si="61"/>
        <v>0</v>
      </c>
      <c r="AQ42" s="99">
        <f t="shared" si="61"/>
        <v>0</v>
      </c>
      <c r="AR42" s="99">
        <f t="shared" si="61"/>
        <v>0</v>
      </c>
      <c r="AS42" s="99">
        <f t="shared" si="61"/>
        <v>0</v>
      </c>
      <c r="AT42" s="99">
        <f t="shared" si="61"/>
        <v>0</v>
      </c>
      <c r="AU42" s="99">
        <f t="shared" si="61"/>
        <v>0</v>
      </c>
      <c r="AV42" s="99">
        <f t="shared" si="61"/>
        <v>0</v>
      </c>
      <c r="AW42" s="99">
        <f t="shared" si="61"/>
        <v>0</v>
      </c>
      <c r="AX42" s="99">
        <f t="shared" si="61"/>
        <v>0</v>
      </c>
      <c r="AY42" s="99">
        <f t="shared" si="61"/>
        <v>0</v>
      </c>
      <c r="AZ42" s="99">
        <f t="shared" si="61"/>
        <v>0</v>
      </c>
      <c r="BA42" s="99">
        <f t="shared" si="61"/>
        <v>0</v>
      </c>
      <c r="BB42" s="672"/>
      <c r="BC42" s="390">
        <f t="shared" si="60"/>
        <v>0</v>
      </c>
    </row>
    <row r="43" spans="1:55" ht="27.25" customHeight="1" x14ac:dyDescent="0.3">
      <c r="A43" s="710"/>
      <c r="B43" s="666"/>
      <c r="C43" s="666"/>
      <c r="D43" s="245" t="s">
        <v>43</v>
      </c>
      <c r="E43" s="98">
        <f>H43+K43+N43+Q43+T43+W43+Z43+AE43+AJ43+AO43+AT43+AY43</f>
        <v>10437.456</v>
      </c>
      <c r="F43" s="98">
        <f>I43+L43+O43+R43+U43+X43+AA43+AF43+AK43+AP43+AU43+AZ43</f>
        <v>3450.5360000000001</v>
      </c>
      <c r="G43" s="347">
        <f t="shared" si="55"/>
        <v>0.33059166908104809</v>
      </c>
      <c r="H43" s="99">
        <f>H48+H53+H58+H63+H68</f>
        <v>729.44299999999998</v>
      </c>
      <c r="I43" s="99">
        <f t="shared" ref="I43:BA43" si="62">I48+I53+I58+I63+I68</f>
        <v>729.44299999999998</v>
      </c>
      <c r="J43" s="418">
        <f t="shared" si="57"/>
        <v>1</v>
      </c>
      <c r="K43" s="99">
        <f t="shared" si="62"/>
        <v>1301.0930000000001</v>
      </c>
      <c r="L43" s="99">
        <f t="shared" si="62"/>
        <v>1301.0930000000001</v>
      </c>
      <c r="M43" s="99">
        <f t="shared" si="62"/>
        <v>0</v>
      </c>
      <c r="N43" s="99">
        <f t="shared" si="62"/>
        <v>1420</v>
      </c>
      <c r="O43" s="99">
        <f t="shared" si="62"/>
        <v>1420</v>
      </c>
      <c r="P43" s="476">
        <f t="shared" si="58"/>
        <v>1</v>
      </c>
      <c r="Q43" s="99">
        <f>Q48+Q53+Q58+Q63+Q68</f>
        <v>0</v>
      </c>
      <c r="R43" s="99">
        <f t="shared" si="62"/>
        <v>0</v>
      </c>
      <c r="S43" s="99">
        <f t="shared" si="62"/>
        <v>0</v>
      </c>
      <c r="T43" s="493">
        <f t="shared" si="62"/>
        <v>0</v>
      </c>
      <c r="U43" s="493">
        <f t="shared" si="62"/>
        <v>0</v>
      </c>
      <c r="V43" s="347" t="e">
        <f t="shared" si="59"/>
        <v>#DIV/0!</v>
      </c>
      <c r="W43" s="99">
        <f>W48+W53+W58+W63+W68</f>
        <v>1241.9000000000001</v>
      </c>
      <c r="X43" s="99">
        <f t="shared" si="62"/>
        <v>0</v>
      </c>
      <c r="Y43" s="99">
        <f t="shared" si="62"/>
        <v>0</v>
      </c>
      <c r="Z43" s="99">
        <f t="shared" si="62"/>
        <v>1251</v>
      </c>
      <c r="AA43" s="99">
        <f t="shared" si="62"/>
        <v>0</v>
      </c>
      <c r="AB43" s="99">
        <f t="shared" si="62"/>
        <v>0</v>
      </c>
      <c r="AC43" s="99">
        <f t="shared" si="62"/>
        <v>0</v>
      </c>
      <c r="AD43" s="99">
        <f t="shared" si="62"/>
        <v>0</v>
      </c>
      <c r="AE43" s="99">
        <f t="shared" si="62"/>
        <v>530</v>
      </c>
      <c r="AF43" s="99">
        <f t="shared" si="62"/>
        <v>0</v>
      </c>
      <c r="AG43" s="99">
        <f t="shared" si="62"/>
        <v>0</v>
      </c>
      <c r="AH43" s="99">
        <f t="shared" si="62"/>
        <v>0</v>
      </c>
      <c r="AI43" s="99">
        <f t="shared" si="62"/>
        <v>0</v>
      </c>
      <c r="AJ43" s="99">
        <f t="shared" si="62"/>
        <v>1084.02</v>
      </c>
      <c r="AK43" s="99">
        <f t="shared" si="62"/>
        <v>0</v>
      </c>
      <c r="AL43" s="99">
        <f t="shared" si="62"/>
        <v>0</v>
      </c>
      <c r="AM43" s="99">
        <f t="shared" si="62"/>
        <v>0</v>
      </c>
      <c r="AN43" s="99">
        <f t="shared" si="62"/>
        <v>0</v>
      </c>
      <c r="AO43" s="99">
        <f t="shared" si="62"/>
        <v>1130</v>
      </c>
      <c r="AP43" s="99">
        <f t="shared" si="62"/>
        <v>0</v>
      </c>
      <c r="AQ43" s="99">
        <f t="shared" si="62"/>
        <v>0</v>
      </c>
      <c r="AR43" s="99">
        <f t="shared" si="62"/>
        <v>0</v>
      </c>
      <c r="AS43" s="99">
        <f t="shared" si="62"/>
        <v>0</v>
      </c>
      <c r="AT43" s="99">
        <f t="shared" si="62"/>
        <v>1000</v>
      </c>
      <c r="AU43" s="99">
        <f t="shared" si="62"/>
        <v>0</v>
      </c>
      <c r="AV43" s="99">
        <f t="shared" si="62"/>
        <v>0</v>
      </c>
      <c r="AW43" s="99">
        <f t="shared" si="62"/>
        <v>0</v>
      </c>
      <c r="AX43" s="99">
        <f t="shared" si="62"/>
        <v>0</v>
      </c>
      <c r="AY43" s="99">
        <f t="shared" si="62"/>
        <v>750</v>
      </c>
      <c r="AZ43" s="99">
        <f t="shared" si="62"/>
        <v>0</v>
      </c>
      <c r="BA43" s="99">
        <f t="shared" si="62"/>
        <v>0</v>
      </c>
      <c r="BB43" s="672"/>
      <c r="BC43" s="390">
        <f t="shared" si="60"/>
        <v>10437.456</v>
      </c>
    </row>
    <row r="44" spans="1:55" s="392" customFormat="1" ht="36.65" hidden="1" customHeight="1" x14ac:dyDescent="0.3">
      <c r="A44" s="710"/>
      <c r="B44" s="667"/>
      <c r="C44" s="667"/>
      <c r="D44" s="395" t="s">
        <v>267</v>
      </c>
      <c r="E44" s="98">
        <f t="shared" ref="E44" si="63">H44+K44+N44+Q44+T44+W44+Z44+AE44+AJ44+AO44+AT44+AY44</f>
        <v>0</v>
      </c>
      <c r="F44" s="99"/>
      <c r="G44" s="338" t="e">
        <f t="shared" si="55"/>
        <v>#DIV/0!</v>
      </c>
      <c r="H44" s="426">
        <f>H49+H54+H54+H59+H64+H69+H74</f>
        <v>0</v>
      </c>
      <c r="I44" s="426"/>
      <c r="J44" s="329" t="e">
        <f t="shared" si="57"/>
        <v>#DIV/0!</v>
      </c>
      <c r="K44" s="426"/>
      <c r="L44" s="426"/>
      <c r="M44" s="99"/>
      <c r="N44" s="426"/>
      <c r="O44" s="426"/>
      <c r="P44" s="132"/>
      <c r="Q44" s="426"/>
      <c r="R44" s="426"/>
      <c r="S44" s="99"/>
      <c r="T44" s="493"/>
      <c r="U44" s="493"/>
      <c r="V44" s="99"/>
      <c r="W44" s="99"/>
      <c r="X44" s="99"/>
      <c r="Y44" s="99"/>
      <c r="Z44" s="99"/>
      <c r="AA44" s="123"/>
      <c r="AB44" s="131"/>
      <c r="AC44" s="99"/>
      <c r="AD44" s="132"/>
      <c r="AE44" s="99"/>
      <c r="AF44" s="123"/>
      <c r="AG44" s="131"/>
      <c r="AH44" s="122"/>
      <c r="AI44" s="132"/>
      <c r="AJ44" s="99"/>
      <c r="AK44" s="123"/>
      <c r="AL44" s="131"/>
      <c r="AM44" s="122"/>
      <c r="AN44" s="132"/>
      <c r="AO44" s="99"/>
      <c r="AP44" s="123"/>
      <c r="AQ44" s="131"/>
      <c r="AR44" s="122"/>
      <c r="AS44" s="132"/>
      <c r="AT44" s="99"/>
      <c r="AU44" s="132"/>
      <c r="AV44" s="131"/>
      <c r="AW44" s="122"/>
      <c r="AX44" s="132"/>
      <c r="AY44" s="99"/>
      <c r="AZ44" s="122"/>
      <c r="BA44" s="132"/>
      <c r="BB44" s="672"/>
      <c r="BC44" s="390">
        <f t="shared" si="60"/>
        <v>0</v>
      </c>
    </row>
    <row r="45" spans="1:55" ht="18.8" customHeight="1" x14ac:dyDescent="0.3">
      <c r="A45" s="695" t="s">
        <v>283</v>
      </c>
      <c r="B45" s="637" t="s">
        <v>284</v>
      </c>
      <c r="C45" s="637" t="s">
        <v>359</v>
      </c>
      <c r="D45" s="396" t="s">
        <v>41</v>
      </c>
      <c r="E45" s="140">
        <f>E46+E47+E49+E48</f>
        <v>2800.002</v>
      </c>
      <c r="F45" s="140">
        <f>F46+F47+F49+F48</f>
        <v>1415.982</v>
      </c>
      <c r="G45" s="338">
        <f t="shared" ref="G45:G47" si="64">F45/E45</f>
        <v>0.50570749592321718</v>
      </c>
      <c r="H45" s="436">
        <f>H46+H47+H48+H49</f>
        <v>136.881</v>
      </c>
      <c r="I45" s="436">
        <f t="shared" ref="I45:BA45" si="65">I46+I47+I48+I49</f>
        <v>136.881</v>
      </c>
      <c r="J45" s="329">
        <f t="shared" ref="J45:J47" si="66">I45/H45</f>
        <v>1</v>
      </c>
      <c r="K45" s="436">
        <f t="shared" si="65"/>
        <v>679.101</v>
      </c>
      <c r="L45" s="436">
        <f t="shared" si="65"/>
        <v>679.101</v>
      </c>
      <c r="M45" s="140">
        <f t="shared" si="65"/>
        <v>0</v>
      </c>
      <c r="N45" s="436">
        <f t="shared" si="65"/>
        <v>600</v>
      </c>
      <c r="O45" s="436">
        <f t="shared" si="65"/>
        <v>600</v>
      </c>
      <c r="P45" s="338">
        <f>O45/N45</f>
        <v>1</v>
      </c>
      <c r="Q45" s="436">
        <f t="shared" si="65"/>
        <v>0</v>
      </c>
      <c r="R45" s="436">
        <f t="shared" si="65"/>
        <v>0</v>
      </c>
      <c r="S45" s="140">
        <f t="shared" si="65"/>
        <v>0</v>
      </c>
      <c r="T45" s="503">
        <f t="shared" si="65"/>
        <v>0</v>
      </c>
      <c r="U45" s="503">
        <f t="shared" si="65"/>
        <v>0</v>
      </c>
      <c r="V45" s="338" t="e">
        <f t="shared" ref="V45:V79" si="67">U45/T45</f>
        <v>#DIV/0!</v>
      </c>
      <c r="W45" s="140">
        <f t="shared" si="65"/>
        <v>180</v>
      </c>
      <c r="X45" s="140">
        <f t="shared" si="65"/>
        <v>0</v>
      </c>
      <c r="Y45" s="140">
        <f t="shared" si="65"/>
        <v>0</v>
      </c>
      <c r="Z45" s="140">
        <f t="shared" si="65"/>
        <v>190</v>
      </c>
      <c r="AA45" s="140">
        <f t="shared" si="65"/>
        <v>0</v>
      </c>
      <c r="AB45" s="140">
        <f t="shared" si="65"/>
        <v>0</v>
      </c>
      <c r="AC45" s="140">
        <f t="shared" si="65"/>
        <v>0</v>
      </c>
      <c r="AD45" s="140">
        <f t="shared" si="65"/>
        <v>0</v>
      </c>
      <c r="AE45" s="140">
        <f t="shared" si="65"/>
        <v>70</v>
      </c>
      <c r="AF45" s="140">
        <f t="shared" si="65"/>
        <v>0</v>
      </c>
      <c r="AG45" s="140">
        <f t="shared" si="65"/>
        <v>0</v>
      </c>
      <c r="AH45" s="140">
        <f t="shared" si="65"/>
        <v>0</v>
      </c>
      <c r="AI45" s="140">
        <f t="shared" si="65"/>
        <v>0</v>
      </c>
      <c r="AJ45" s="140">
        <f t="shared" si="65"/>
        <v>224.02</v>
      </c>
      <c r="AK45" s="140">
        <f t="shared" si="65"/>
        <v>0</v>
      </c>
      <c r="AL45" s="140">
        <f t="shared" si="65"/>
        <v>0</v>
      </c>
      <c r="AM45" s="140">
        <f t="shared" si="65"/>
        <v>0</v>
      </c>
      <c r="AN45" s="140">
        <f t="shared" si="65"/>
        <v>0</v>
      </c>
      <c r="AO45" s="140">
        <f t="shared" si="65"/>
        <v>300</v>
      </c>
      <c r="AP45" s="140">
        <f t="shared" si="65"/>
        <v>0</v>
      </c>
      <c r="AQ45" s="140">
        <f t="shared" si="65"/>
        <v>0</v>
      </c>
      <c r="AR45" s="140">
        <f t="shared" si="65"/>
        <v>0</v>
      </c>
      <c r="AS45" s="140">
        <f t="shared" si="65"/>
        <v>0</v>
      </c>
      <c r="AT45" s="140">
        <f t="shared" si="65"/>
        <v>200</v>
      </c>
      <c r="AU45" s="140">
        <f t="shared" si="65"/>
        <v>0</v>
      </c>
      <c r="AV45" s="140">
        <f t="shared" si="65"/>
        <v>0</v>
      </c>
      <c r="AW45" s="140">
        <f t="shared" si="65"/>
        <v>0</v>
      </c>
      <c r="AX45" s="140">
        <f t="shared" si="65"/>
        <v>0</v>
      </c>
      <c r="AY45" s="140">
        <f t="shared" si="65"/>
        <v>220</v>
      </c>
      <c r="AZ45" s="140">
        <f t="shared" si="65"/>
        <v>0</v>
      </c>
      <c r="BA45" s="140">
        <f t="shared" si="65"/>
        <v>0</v>
      </c>
      <c r="BB45" s="671"/>
      <c r="BC45" s="390">
        <f t="shared" si="60"/>
        <v>2800.002</v>
      </c>
    </row>
    <row r="46" spans="1:55" ht="31.95" hidden="1" customHeight="1" x14ac:dyDescent="0.3">
      <c r="A46" s="696"/>
      <c r="B46" s="638"/>
      <c r="C46" s="638"/>
      <c r="D46" s="117" t="s">
        <v>37</v>
      </c>
      <c r="E46" s="113"/>
      <c r="F46" s="113"/>
      <c r="G46" s="338" t="e">
        <f t="shared" si="64"/>
        <v>#DIV/0!</v>
      </c>
      <c r="H46" s="426"/>
      <c r="I46" s="426"/>
      <c r="J46" s="328" t="e">
        <f t="shared" si="66"/>
        <v>#DIV/0!</v>
      </c>
      <c r="K46" s="426"/>
      <c r="L46" s="426"/>
      <c r="M46" s="113"/>
      <c r="N46" s="426"/>
      <c r="O46" s="426"/>
      <c r="P46" s="141"/>
      <c r="Q46" s="426"/>
      <c r="R46" s="426"/>
      <c r="S46" s="113"/>
      <c r="T46" s="493"/>
      <c r="U46" s="493"/>
      <c r="V46" s="338" t="e">
        <f t="shared" si="67"/>
        <v>#DIV/0!</v>
      </c>
      <c r="W46" s="113"/>
      <c r="X46" s="113"/>
      <c r="Y46" s="113"/>
      <c r="Z46" s="113"/>
      <c r="AA46" s="142"/>
      <c r="AB46" s="143"/>
      <c r="AC46" s="113"/>
      <c r="AD46" s="141"/>
      <c r="AE46" s="113"/>
      <c r="AF46" s="142"/>
      <c r="AG46" s="143"/>
      <c r="AH46" s="144"/>
      <c r="AI46" s="141"/>
      <c r="AJ46" s="113"/>
      <c r="AK46" s="142"/>
      <c r="AL46" s="143"/>
      <c r="AM46" s="144"/>
      <c r="AN46" s="141"/>
      <c r="AO46" s="188"/>
      <c r="AP46" s="157"/>
      <c r="AQ46" s="143"/>
      <c r="AR46" s="113"/>
      <c r="AS46" s="113"/>
      <c r="AT46" s="113"/>
      <c r="AU46" s="141"/>
      <c r="AV46" s="143"/>
      <c r="AW46" s="144"/>
      <c r="AX46" s="141"/>
      <c r="AY46" s="113"/>
      <c r="AZ46" s="144"/>
      <c r="BA46" s="141"/>
      <c r="BB46" s="672"/>
      <c r="BC46" s="390">
        <f t="shared" si="60"/>
        <v>0</v>
      </c>
    </row>
    <row r="47" spans="1:55" ht="34.9" hidden="1" customHeight="1" x14ac:dyDescent="0.3">
      <c r="A47" s="696"/>
      <c r="B47" s="638"/>
      <c r="C47" s="638"/>
      <c r="D47" s="117" t="s">
        <v>2</v>
      </c>
      <c r="E47" s="116"/>
      <c r="F47" s="116"/>
      <c r="G47" s="338" t="e">
        <f t="shared" si="64"/>
        <v>#DIV/0!</v>
      </c>
      <c r="H47" s="430"/>
      <c r="I47" s="430"/>
      <c r="J47" s="328" t="e">
        <f t="shared" si="66"/>
        <v>#DIV/0!</v>
      </c>
      <c r="K47" s="430"/>
      <c r="L47" s="430"/>
      <c r="M47" s="116"/>
      <c r="N47" s="430"/>
      <c r="O47" s="430"/>
      <c r="P47" s="189"/>
      <c r="Q47" s="430"/>
      <c r="R47" s="430"/>
      <c r="S47" s="116"/>
      <c r="T47" s="496"/>
      <c r="U47" s="496"/>
      <c r="V47" s="338" t="e">
        <f t="shared" si="67"/>
        <v>#DIV/0!</v>
      </c>
      <c r="W47" s="116"/>
      <c r="X47" s="116"/>
      <c r="Y47" s="116"/>
      <c r="Z47" s="116"/>
      <c r="AA47" s="163"/>
      <c r="AB47" s="165"/>
      <c r="AC47" s="116"/>
      <c r="AD47" s="189"/>
      <c r="AE47" s="116"/>
      <c r="AF47" s="163"/>
      <c r="AG47" s="165"/>
      <c r="AH47" s="162"/>
      <c r="AI47" s="189"/>
      <c r="AJ47" s="116"/>
      <c r="AK47" s="163"/>
      <c r="AL47" s="165"/>
      <c r="AM47" s="162"/>
      <c r="AN47" s="189"/>
      <c r="AO47" s="121"/>
      <c r="AP47" s="164"/>
      <c r="AQ47" s="165"/>
      <c r="AR47" s="116"/>
      <c r="AS47" s="116"/>
      <c r="AT47" s="116"/>
      <c r="AU47" s="189"/>
      <c r="AV47" s="165"/>
      <c r="AW47" s="162"/>
      <c r="AX47" s="189"/>
      <c r="AY47" s="116"/>
      <c r="AZ47" s="162"/>
      <c r="BA47" s="189"/>
      <c r="BB47" s="672"/>
      <c r="BC47" s="390">
        <f t="shared" si="60"/>
        <v>0</v>
      </c>
    </row>
    <row r="48" spans="1:55" ht="17.7" customHeight="1" x14ac:dyDescent="0.3">
      <c r="A48" s="696"/>
      <c r="B48" s="638"/>
      <c r="C48" s="638"/>
      <c r="D48" s="120" t="s">
        <v>43</v>
      </c>
      <c r="E48" s="110">
        <f>H48+K48+N48+Q48+T48+W48+Z48+AE48+AJ48+AO48+AT48+AY48</f>
        <v>2800.002</v>
      </c>
      <c r="F48" s="110">
        <f>I48+L48+O48+R48+U48+X48+AA48+AF48+AK48+AP48+AU48+AZ48</f>
        <v>1415.982</v>
      </c>
      <c r="G48" s="338">
        <f>F48/E48</f>
        <v>0.50570749592321718</v>
      </c>
      <c r="H48" s="430">
        <v>136.881</v>
      </c>
      <c r="I48" s="430">
        <v>136.881</v>
      </c>
      <c r="J48" s="328">
        <f>I48/H48</f>
        <v>1</v>
      </c>
      <c r="K48" s="430">
        <v>679.101</v>
      </c>
      <c r="L48" s="430">
        <v>679.101</v>
      </c>
      <c r="M48" s="116"/>
      <c r="N48" s="430">
        <v>600</v>
      </c>
      <c r="O48" s="430">
        <v>600</v>
      </c>
      <c r="P48" s="338">
        <f>O48/N48</f>
        <v>1</v>
      </c>
      <c r="Q48" s="430">
        <v>0</v>
      </c>
      <c r="R48" s="430">
        <v>0</v>
      </c>
      <c r="S48" s="116"/>
      <c r="T48" s="496">
        <v>0</v>
      </c>
      <c r="U48" s="496">
        <v>0</v>
      </c>
      <c r="V48" s="338" t="e">
        <f t="shared" si="67"/>
        <v>#DIV/0!</v>
      </c>
      <c r="W48" s="116">
        <v>180</v>
      </c>
      <c r="X48" s="116"/>
      <c r="Y48" s="116"/>
      <c r="Z48" s="116">
        <v>190</v>
      </c>
      <c r="AA48" s="163"/>
      <c r="AB48" s="165"/>
      <c r="AC48" s="116"/>
      <c r="AD48" s="189"/>
      <c r="AE48" s="116">
        <v>70</v>
      </c>
      <c r="AF48" s="163"/>
      <c r="AG48" s="165"/>
      <c r="AH48" s="162"/>
      <c r="AI48" s="189"/>
      <c r="AJ48" s="116">
        <v>224.02</v>
      </c>
      <c r="AK48" s="163"/>
      <c r="AL48" s="165"/>
      <c r="AM48" s="162"/>
      <c r="AN48" s="189"/>
      <c r="AO48" s="116">
        <v>300</v>
      </c>
      <c r="AP48" s="163"/>
      <c r="AQ48" s="165"/>
      <c r="AR48" s="162"/>
      <c r="AS48" s="189"/>
      <c r="AT48" s="116">
        <v>200</v>
      </c>
      <c r="AU48" s="163"/>
      <c r="AV48" s="165"/>
      <c r="AW48" s="162"/>
      <c r="AX48" s="189"/>
      <c r="AY48" s="116">
        <v>220</v>
      </c>
      <c r="AZ48" s="162"/>
      <c r="BA48" s="163"/>
      <c r="BB48" s="672"/>
      <c r="BC48" s="390">
        <f t="shared" si="60"/>
        <v>2800.002</v>
      </c>
    </row>
    <row r="49" spans="1:55" ht="43.55" customHeight="1" x14ac:dyDescent="0.3">
      <c r="A49" s="696"/>
      <c r="B49" s="639"/>
      <c r="C49" s="638"/>
      <c r="D49" s="202" t="s">
        <v>267</v>
      </c>
      <c r="E49" s="110">
        <f>H49+K49+N49+Q49+T49+W49+Z49+AE49+AJ49+AO49+AT49+AY49</f>
        <v>0</v>
      </c>
      <c r="F49" s="111"/>
      <c r="G49" s="341"/>
      <c r="H49" s="431"/>
      <c r="I49" s="431"/>
      <c r="J49" s="111"/>
      <c r="K49" s="431"/>
      <c r="L49" s="431"/>
      <c r="M49" s="111"/>
      <c r="N49" s="431"/>
      <c r="O49" s="431"/>
      <c r="P49" s="145"/>
      <c r="Q49" s="431"/>
      <c r="R49" s="431"/>
      <c r="S49" s="111"/>
      <c r="T49" s="498"/>
      <c r="U49" s="498"/>
      <c r="V49" s="338" t="e">
        <f t="shared" si="67"/>
        <v>#DIV/0!</v>
      </c>
      <c r="W49" s="111"/>
      <c r="X49" s="111"/>
      <c r="Y49" s="111"/>
      <c r="Z49" s="111"/>
      <c r="AA49" s="146"/>
      <c r="AB49" s="147"/>
      <c r="AC49" s="111"/>
      <c r="AD49" s="145"/>
      <c r="AE49" s="111"/>
      <c r="AF49" s="146"/>
      <c r="AG49" s="147"/>
      <c r="AH49" s="148"/>
      <c r="AI49" s="145"/>
      <c r="AJ49" s="111"/>
      <c r="AK49" s="146"/>
      <c r="AL49" s="147"/>
      <c r="AM49" s="148"/>
      <c r="AN49" s="145"/>
      <c r="AO49" s="111"/>
      <c r="AP49" s="146"/>
      <c r="AQ49" s="147"/>
      <c r="AR49" s="148"/>
      <c r="AS49" s="145"/>
      <c r="AT49" s="111"/>
      <c r="AU49" s="145"/>
      <c r="AV49" s="147"/>
      <c r="AW49" s="148"/>
      <c r="AX49" s="145"/>
      <c r="AY49" s="111"/>
      <c r="AZ49" s="148"/>
      <c r="BA49" s="145"/>
      <c r="BB49" s="672"/>
      <c r="BC49" s="390">
        <f t="shared" si="60"/>
        <v>0</v>
      </c>
    </row>
    <row r="50" spans="1:55" s="392" customFormat="1" ht="22.4" customHeight="1" x14ac:dyDescent="0.3">
      <c r="A50" s="695" t="s">
        <v>3</v>
      </c>
      <c r="B50" s="637" t="s">
        <v>306</v>
      </c>
      <c r="C50" s="651"/>
      <c r="D50" s="225" t="s">
        <v>41</v>
      </c>
      <c r="E50" s="110">
        <f>E51+E52+E53+E54</f>
        <v>6551.4539999999997</v>
      </c>
      <c r="F50" s="110">
        <f t="shared" ref="F50:BA50" si="68">F51+F52+F53+F54</f>
        <v>1992.5639999999999</v>
      </c>
      <c r="G50" s="334">
        <f t="shared" si="68"/>
        <v>0.30414072967619094</v>
      </c>
      <c r="H50" s="433">
        <f t="shared" si="68"/>
        <v>592.56200000000001</v>
      </c>
      <c r="I50" s="433">
        <f t="shared" si="68"/>
        <v>592.56200000000001</v>
      </c>
      <c r="J50" s="334">
        <f t="shared" si="68"/>
        <v>1</v>
      </c>
      <c r="K50" s="433">
        <f t="shared" si="68"/>
        <v>600.00199999999995</v>
      </c>
      <c r="L50" s="433">
        <f t="shared" si="68"/>
        <v>600.00199999999995</v>
      </c>
      <c r="M50" s="110">
        <f t="shared" si="68"/>
        <v>0</v>
      </c>
      <c r="N50" s="433">
        <f t="shared" si="68"/>
        <v>800</v>
      </c>
      <c r="O50" s="433">
        <f t="shared" si="68"/>
        <v>800</v>
      </c>
      <c r="P50" s="338">
        <f>O50/N50</f>
        <v>1</v>
      </c>
      <c r="Q50" s="433">
        <f t="shared" si="68"/>
        <v>0</v>
      </c>
      <c r="R50" s="433">
        <f t="shared" si="68"/>
        <v>0</v>
      </c>
      <c r="S50" s="110">
        <f t="shared" si="68"/>
        <v>0</v>
      </c>
      <c r="T50" s="500">
        <f t="shared" si="68"/>
        <v>0</v>
      </c>
      <c r="U50" s="500">
        <f t="shared" si="68"/>
        <v>0</v>
      </c>
      <c r="V50" s="338" t="e">
        <f t="shared" si="67"/>
        <v>#DIV/0!</v>
      </c>
      <c r="W50" s="110">
        <f t="shared" si="68"/>
        <v>758.89</v>
      </c>
      <c r="X50" s="110">
        <f t="shared" si="68"/>
        <v>0</v>
      </c>
      <c r="Y50" s="110">
        <f t="shared" si="68"/>
        <v>0</v>
      </c>
      <c r="Z50" s="110">
        <f t="shared" si="68"/>
        <v>500</v>
      </c>
      <c r="AA50" s="110">
        <f t="shared" si="68"/>
        <v>0</v>
      </c>
      <c r="AB50" s="110">
        <f t="shared" si="68"/>
        <v>0</v>
      </c>
      <c r="AC50" s="110">
        <f t="shared" si="68"/>
        <v>0</v>
      </c>
      <c r="AD50" s="110">
        <f t="shared" si="68"/>
        <v>0</v>
      </c>
      <c r="AE50" s="110">
        <f t="shared" si="68"/>
        <v>400</v>
      </c>
      <c r="AF50" s="110">
        <f t="shared" si="68"/>
        <v>0</v>
      </c>
      <c r="AG50" s="110">
        <f t="shared" si="68"/>
        <v>0</v>
      </c>
      <c r="AH50" s="110">
        <f t="shared" si="68"/>
        <v>0</v>
      </c>
      <c r="AI50" s="110">
        <f t="shared" si="68"/>
        <v>0</v>
      </c>
      <c r="AJ50" s="110">
        <f t="shared" si="68"/>
        <v>800</v>
      </c>
      <c r="AK50" s="110">
        <f t="shared" si="68"/>
        <v>0</v>
      </c>
      <c r="AL50" s="110">
        <f t="shared" si="68"/>
        <v>0</v>
      </c>
      <c r="AM50" s="110">
        <f t="shared" si="68"/>
        <v>0</v>
      </c>
      <c r="AN50" s="110">
        <f t="shared" si="68"/>
        <v>0</v>
      </c>
      <c r="AO50" s="110">
        <f t="shared" si="68"/>
        <v>800</v>
      </c>
      <c r="AP50" s="110">
        <f t="shared" si="68"/>
        <v>0</v>
      </c>
      <c r="AQ50" s="110">
        <f t="shared" si="68"/>
        <v>0</v>
      </c>
      <c r="AR50" s="110">
        <f t="shared" si="68"/>
        <v>0</v>
      </c>
      <c r="AS50" s="110">
        <f t="shared" si="68"/>
        <v>0</v>
      </c>
      <c r="AT50" s="110">
        <f t="shared" si="68"/>
        <v>800</v>
      </c>
      <c r="AU50" s="110">
        <f t="shared" si="68"/>
        <v>0</v>
      </c>
      <c r="AV50" s="110">
        <f t="shared" si="68"/>
        <v>0</v>
      </c>
      <c r="AW50" s="110">
        <f t="shared" si="68"/>
        <v>0</v>
      </c>
      <c r="AX50" s="110">
        <f t="shared" si="68"/>
        <v>0</v>
      </c>
      <c r="AY50" s="110">
        <f t="shared" si="68"/>
        <v>500</v>
      </c>
      <c r="AZ50" s="110">
        <f t="shared" si="68"/>
        <v>0</v>
      </c>
      <c r="BA50" s="110">
        <f t="shared" si="68"/>
        <v>0</v>
      </c>
      <c r="BB50" s="671"/>
      <c r="BC50" s="390">
        <f t="shared" si="60"/>
        <v>6551.4539999999997</v>
      </c>
    </row>
    <row r="51" spans="1:55" ht="15.65" hidden="1" x14ac:dyDescent="0.3">
      <c r="A51" s="696"/>
      <c r="B51" s="638"/>
      <c r="C51" s="651"/>
      <c r="D51" s="117" t="s">
        <v>37</v>
      </c>
      <c r="E51" s="190"/>
      <c r="F51" s="190"/>
      <c r="G51" s="350"/>
      <c r="H51" s="437"/>
      <c r="I51" s="437"/>
      <c r="J51" s="190"/>
      <c r="K51" s="437"/>
      <c r="L51" s="437"/>
      <c r="M51" s="190"/>
      <c r="N51" s="437"/>
      <c r="O51" s="437"/>
      <c r="P51" s="191"/>
      <c r="Q51" s="437"/>
      <c r="R51" s="437"/>
      <c r="S51" s="190"/>
      <c r="T51" s="504"/>
      <c r="U51" s="504"/>
      <c r="V51" s="338" t="e">
        <f t="shared" si="67"/>
        <v>#DIV/0!</v>
      </c>
      <c r="W51" s="190"/>
      <c r="X51" s="190"/>
      <c r="Y51" s="190"/>
      <c r="Z51" s="190"/>
      <c r="AA51" s="192"/>
      <c r="AB51" s="193"/>
      <c r="AC51" s="190"/>
      <c r="AD51" s="191"/>
      <c r="AE51" s="190"/>
      <c r="AF51" s="192"/>
      <c r="AG51" s="193"/>
      <c r="AH51" s="194"/>
      <c r="AI51" s="191"/>
      <c r="AJ51" s="190"/>
      <c r="AK51" s="192"/>
      <c r="AL51" s="193"/>
      <c r="AM51" s="194"/>
      <c r="AN51" s="191"/>
      <c r="AO51" s="195"/>
      <c r="AP51" s="196"/>
      <c r="AQ51" s="193"/>
      <c r="AR51" s="190"/>
      <c r="AS51" s="190"/>
      <c r="AT51" s="190"/>
      <c r="AU51" s="191"/>
      <c r="AV51" s="193"/>
      <c r="AW51" s="194"/>
      <c r="AX51" s="191"/>
      <c r="AY51" s="190"/>
      <c r="AZ51" s="194"/>
      <c r="BA51" s="191"/>
      <c r="BB51" s="672"/>
      <c r="BC51" s="390">
        <f t="shared" si="60"/>
        <v>0</v>
      </c>
    </row>
    <row r="52" spans="1:55" ht="31.15" customHeight="1" x14ac:dyDescent="0.3">
      <c r="A52" s="696"/>
      <c r="B52" s="638"/>
      <c r="C52" s="651"/>
      <c r="D52" s="117" t="s">
        <v>2</v>
      </c>
      <c r="E52" s="116"/>
      <c r="F52" s="116"/>
      <c r="G52" s="338"/>
      <c r="H52" s="430"/>
      <c r="I52" s="430"/>
      <c r="J52" s="116"/>
      <c r="K52" s="430"/>
      <c r="L52" s="430"/>
      <c r="M52" s="116"/>
      <c r="N52" s="430"/>
      <c r="O52" s="430"/>
      <c r="P52" s="189"/>
      <c r="Q52" s="430"/>
      <c r="R52" s="430"/>
      <c r="S52" s="116"/>
      <c r="T52" s="496"/>
      <c r="U52" s="496"/>
      <c r="V52" s="338" t="e">
        <f t="shared" si="67"/>
        <v>#DIV/0!</v>
      </c>
      <c r="W52" s="116"/>
      <c r="X52" s="116"/>
      <c r="Y52" s="116"/>
      <c r="Z52" s="116"/>
      <c r="AA52" s="163"/>
      <c r="AB52" s="165"/>
      <c r="AC52" s="116"/>
      <c r="AD52" s="189"/>
      <c r="AE52" s="116"/>
      <c r="AF52" s="163"/>
      <c r="AG52" s="165"/>
      <c r="AH52" s="162"/>
      <c r="AI52" s="189"/>
      <c r="AJ52" s="116"/>
      <c r="AK52" s="163"/>
      <c r="AL52" s="165"/>
      <c r="AM52" s="162"/>
      <c r="AN52" s="189"/>
      <c r="AO52" s="121"/>
      <c r="AP52" s="164"/>
      <c r="AQ52" s="165"/>
      <c r="AR52" s="116"/>
      <c r="AS52" s="116"/>
      <c r="AT52" s="116"/>
      <c r="AU52" s="189"/>
      <c r="AV52" s="165"/>
      <c r="AW52" s="162"/>
      <c r="AX52" s="189"/>
      <c r="AY52" s="116"/>
      <c r="AZ52" s="162"/>
      <c r="BA52" s="189"/>
      <c r="BB52" s="672"/>
      <c r="BC52" s="390">
        <f t="shared" si="60"/>
        <v>0</v>
      </c>
    </row>
    <row r="53" spans="1:55" ht="21.8" customHeight="1" x14ac:dyDescent="0.3">
      <c r="A53" s="696"/>
      <c r="B53" s="638"/>
      <c r="C53" s="651"/>
      <c r="D53" s="120" t="s">
        <v>43</v>
      </c>
      <c r="E53" s="110">
        <f>H53+K53+N53+Q53+T53+W53+Z53+AE53+AJ53+AO53+AT53+AY53</f>
        <v>6551.4539999999997</v>
      </c>
      <c r="F53" s="110">
        <f>I53+L53+O53+R53+U53+X53+AA53+AF53+AK53+AP53+AU53+AZ53</f>
        <v>1992.5639999999999</v>
      </c>
      <c r="G53" s="338">
        <f>F53/E53</f>
        <v>0.30414072967619094</v>
      </c>
      <c r="H53" s="430">
        <v>592.56200000000001</v>
      </c>
      <c r="I53" s="430">
        <v>592.56200000000001</v>
      </c>
      <c r="J53" s="328">
        <f>I53/H53</f>
        <v>1</v>
      </c>
      <c r="K53" s="430">
        <v>600.00199999999995</v>
      </c>
      <c r="L53" s="430">
        <v>600.00199999999995</v>
      </c>
      <c r="M53" s="116"/>
      <c r="N53" s="430">
        <v>800</v>
      </c>
      <c r="O53" s="430">
        <v>800</v>
      </c>
      <c r="P53" s="338">
        <f>O53/N53</f>
        <v>1</v>
      </c>
      <c r="Q53" s="430">
        <v>0</v>
      </c>
      <c r="R53" s="430">
        <v>0</v>
      </c>
      <c r="S53" s="116"/>
      <c r="T53" s="496">
        <v>0</v>
      </c>
      <c r="U53" s="496">
        <v>0</v>
      </c>
      <c r="V53" s="338" t="e">
        <f t="shared" si="67"/>
        <v>#DIV/0!</v>
      </c>
      <c r="W53" s="116">
        <f>445+553.89-240</f>
        <v>758.89</v>
      </c>
      <c r="X53" s="116"/>
      <c r="Y53" s="116"/>
      <c r="Z53" s="116">
        <v>500</v>
      </c>
      <c r="AA53" s="163"/>
      <c r="AB53" s="165"/>
      <c r="AC53" s="116"/>
      <c r="AD53" s="189"/>
      <c r="AE53" s="116">
        <v>400</v>
      </c>
      <c r="AF53" s="163"/>
      <c r="AG53" s="165"/>
      <c r="AH53" s="162"/>
      <c r="AI53" s="189"/>
      <c r="AJ53" s="116">
        <v>800</v>
      </c>
      <c r="AK53" s="163"/>
      <c r="AL53" s="165"/>
      <c r="AM53" s="162"/>
      <c r="AN53" s="189"/>
      <c r="AO53" s="116">
        <v>800</v>
      </c>
      <c r="AP53" s="163"/>
      <c r="AQ53" s="165"/>
      <c r="AR53" s="162"/>
      <c r="AS53" s="189"/>
      <c r="AT53" s="116">
        <v>800</v>
      </c>
      <c r="AU53" s="163"/>
      <c r="AV53" s="165"/>
      <c r="AW53" s="162"/>
      <c r="AX53" s="189"/>
      <c r="AY53" s="116">
        <v>500</v>
      </c>
      <c r="AZ53" s="162"/>
      <c r="BA53" s="163"/>
      <c r="BB53" s="672"/>
      <c r="BC53" s="390">
        <f t="shared" si="60"/>
        <v>6551.4539999999997</v>
      </c>
    </row>
    <row r="54" spans="1:55" ht="31.3" customHeight="1" x14ac:dyDescent="0.3">
      <c r="A54" s="696"/>
      <c r="B54" s="639"/>
      <c r="C54" s="651"/>
      <c r="D54" s="202" t="s">
        <v>267</v>
      </c>
      <c r="E54" s="111"/>
      <c r="F54" s="111"/>
      <c r="G54" s="338"/>
      <c r="H54" s="431"/>
      <c r="I54" s="431"/>
      <c r="J54" s="111"/>
      <c r="K54" s="431"/>
      <c r="L54" s="431"/>
      <c r="M54" s="111"/>
      <c r="N54" s="431"/>
      <c r="O54" s="431"/>
      <c r="P54" s="145"/>
      <c r="Q54" s="431"/>
      <c r="R54" s="431"/>
      <c r="S54" s="111"/>
      <c r="T54" s="498"/>
      <c r="U54" s="498"/>
      <c r="V54" s="338" t="e">
        <f t="shared" si="67"/>
        <v>#DIV/0!</v>
      </c>
      <c r="W54" s="111"/>
      <c r="X54" s="111"/>
      <c r="Y54" s="111"/>
      <c r="Z54" s="111"/>
      <c r="AA54" s="146"/>
      <c r="AB54" s="147"/>
      <c r="AC54" s="111"/>
      <c r="AD54" s="145"/>
      <c r="AE54" s="111"/>
      <c r="AF54" s="146"/>
      <c r="AG54" s="147"/>
      <c r="AH54" s="148"/>
      <c r="AI54" s="145"/>
      <c r="AJ54" s="111"/>
      <c r="AK54" s="146"/>
      <c r="AL54" s="147"/>
      <c r="AM54" s="148"/>
      <c r="AN54" s="145"/>
      <c r="AO54" s="111"/>
      <c r="AP54" s="146"/>
      <c r="AQ54" s="147"/>
      <c r="AR54" s="148"/>
      <c r="AS54" s="145"/>
      <c r="AT54" s="111"/>
      <c r="AU54" s="145"/>
      <c r="AV54" s="147"/>
      <c r="AW54" s="148"/>
      <c r="AX54" s="145"/>
      <c r="AY54" s="111"/>
      <c r="AZ54" s="148"/>
      <c r="BA54" s="145"/>
      <c r="BB54" s="672"/>
      <c r="BC54" s="390">
        <f t="shared" si="60"/>
        <v>0</v>
      </c>
    </row>
    <row r="55" spans="1:55" s="392" customFormat="1" ht="20.7" customHeight="1" x14ac:dyDescent="0.3">
      <c r="A55" s="695" t="s">
        <v>285</v>
      </c>
      <c r="B55" s="637" t="s">
        <v>286</v>
      </c>
      <c r="C55" s="651"/>
      <c r="D55" s="225" t="s">
        <v>41</v>
      </c>
      <c r="E55" s="110">
        <f>E56+E57+E58+E59</f>
        <v>180</v>
      </c>
      <c r="F55" s="110">
        <f>F56+F57+F58+F59</f>
        <v>41.989999999999995</v>
      </c>
      <c r="G55" s="338">
        <f t="shared" ref="G55:G68" si="69">F55/E55</f>
        <v>0.23327777777777775</v>
      </c>
      <c r="H55" s="433">
        <f>H56+H57+H58+H59</f>
        <v>0</v>
      </c>
      <c r="I55" s="433">
        <f t="shared" ref="I55:BA55" si="70">I56+I57+I58+I59</f>
        <v>0</v>
      </c>
      <c r="J55" s="110">
        <f t="shared" si="70"/>
        <v>0</v>
      </c>
      <c r="K55" s="433">
        <f t="shared" si="70"/>
        <v>21.99</v>
      </c>
      <c r="L55" s="433">
        <f t="shared" si="70"/>
        <v>21.99</v>
      </c>
      <c r="M55" s="110">
        <f t="shared" si="70"/>
        <v>0</v>
      </c>
      <c r="N55" s="433">
        <f t="shared" si="70"/>
        <v>20</v>
      </c>
      <c r="O55" s="433">
        <f t="shared" si="70"/>
        <v>20</v>
      </c>
      <c r="P55" s="338">
        <f>O55/N55</f>
        <v>1</v>
      </c>
      <c r="Q55" s="433">
        <f>Q56+Q57+Q58+Q59</f>
        <v>0</v>
      </c>
      <c r="R55" s="433">
        <f t="shared" si="70"/>
        <v>0</v>
      </c>
      <c r="S55" s="110">
        <f t="shared" si="70"/>
        <v>0</v>
      </c>
      <c r="T55" s="500">
        <f t="shared" si="70"/>
        <v>0</v>
      </c>
      <c r="U55" s="500">
        <f t="shared" si="70"/>
        <v>0</v>
      </c>
      <c r="V55" s="338" t="e">
        <f t="shared" si="67"/>
        <v>#DIV/0!</v>
      </c>
      <c r="W55" s="110">
        <f>W56+W57+W58+W59</f>
        <v>53.01</v>
      </c>
      <c r="X55" s="110">
        <f t="shared" si="70"/>
        <v>0</v>
      </c>
      <c r="Y55" s="110">
        <f t="shared" si="70"/>
        <v>0</v>
      </c>
      <c r="Z55" s="110">
        <f t="shared" si="70"/>
        <v>55</v>
      </c>
      <c r="AA55" s="110">
        <f t="shared" si="70"/>
        <v>0</v>
      </c>
      <c r="AB55" s="110">
        <f t="shared" si="70"/>
        <v>0</v>
      </c>
      <c r="AC55" s="110">
        <f t="shared" si="70"/>
        <v>0</v>
      </c>
      <c r="AD55" s="110">
        <f t="shared" si="70"/>
        <v>0</v>
      </c>
      <c r="AE55" s="110">
        <f t="shared" si="70"/>
        <v>0</v>
      </c>
      <c r="AF55" s="110">
        <f t="shared" si="70"/>
        <v>0</v>
      </c>
      <c r="AG55" s="110">
        <f t="shared" si="70"/>
        <v>0</v>
      </c>
      <c r="AH55" s="110">
        <f t="shared" si="70"/>
        <v>0</v>
      </c>
      <c r="AI55" s="110">
        <f t="shared" si="70"/>
        <v>0</v>
      </c>
      <c r="AJ55" s="110">
        <f t="shared" si="70"/>
        <v>30</v>
      </c>
      <c r="AK55" s="110">
        <f t="shared" si="70"/>
        <v>0</v>
      </c>
      <c r="AL55" s="110">
        <f t="shared" si="70"/>
        <v>0</v>
      </c>
      <c r="AM55" s="110">
        <f t="shared" si="70"/>
        <v>0</v>
      </c>
      <c r="AN55" s="110">
        <f t="shared" si="70"/>
        <v>0</v>
      </c>
      <c r="AO55" s="110">
        <f t="shared" si="70"/>
        <v>0</v>
      </c>
      <c r="AP55" s="110">
        <f t="shared" si="70"/>
        <v>0</v>
      </c>
      <c r="AQ55" s="110">
        <f t="shared" si="70"/>
        <v>0</v>
      </c>
      <c r="AR55" s="110">
        <f t="shared" si="70"/>
        <v>0</v>
      </c>
      <c r="AS55" s="110">
        <f t="shared" si="70"/>
        <v>0</v>
      </c>
      <c r="AT55" s="110">
        <f t="shared" si="70"/>
        <v>0</v>
      </c>
      <c r="AU55" s="110">
        <f t="shared" si="70"/>
        <v>0</v>
      </c>
      <c r="AV55" s="110">
        <f t="shared" si="70"/>
        <v>0</v>
      </c>
      <c r="AW55" s="110">
        <f t="shared" si="70"/>
        <v>0</v>
      </c>
      <c r="AX55" s="110">
        <f t="shared" si="70"/>
        <v>0</v>
      </c>
      <c r="AY55" s="110">
        <f t="shared" si="70"/>
        <v>0</v>
      </c>
      <c r="AZ55" s="110">
        <f t="shared" si="70"/>
        <v>0</v>
      </c>
      <c r="BA55" s="110">
        <f t="shared" si="70"/>
        <v>0</v>
      </c>
      <c r="BB55" s="671"/>
      <c r="BC55" s="390">
        <f t="shared" si="60"/>
        <v>180</v>
      </c>
    </row>
    <row r="56" spans="1:55" ht="15.65" hidden="1" x14ac:dyDescent="0.3">
      <c r="A56" s="696"/>
      <c r="B56" s="697"/>
      <c r="C56" s="651"/>
      <c r="D56" s="117" t="s">
        <v>37</v>
      </c>
      <c r="E56" s="190"/>
      <c r="F56" s="190"/>
      <c r="G56" s="338" t="e">
        <f t="shared" si="69"/>
        <v>#DIV/0!</v>
      </c>
      <c r="H56" s="437"/>
      <c r="I56" s="437"/>
      <c r="J56" s="190"/>
      <c r="K56" s="437"/>
      <c r="L56" s="437"/>
      <c r="M56" s="190"/>
      <c r="N56" s="437"/>
      <c r="O56" s="437"/>
      <c r="P56" s="191"/>
      <c r="Q56" s="437"/>
      <c r="R56" s="437"/>
      <c r="S56" s="190"/>
      <c r="T56" s="504"/>
      <c r="U56" s="504"/>
      <c r="V56" s="338" t="e">
        <f t="shared" si="67"/>
        <v>#DIV/0!</v>
      </c>
      <c r="W56" s="190"/>
      <c r="X56" s="190"/>
      <c r="Y56" s="190"/>
      <c r="Z56" s="190"/>
      <c r="AA56" s="192"/>
      <c r="AB56" s="193"/>
      <c r="AC56" s="190"/>
      <c r="AD56" s="191"/>
      <c r="AE56" s="190"/>
      <c r="AF56" s="192"/>
      <c r="AG56" s="193"/>
      <c r="AH56" s="194"/>
      <c r="AI56" s="191"/>
      <c r="AJ56" s="190"/>
      <c r="AK56" s="192"/>
      <c r="AL56" s="193"/>
      <c r="AM56" s="194"/>
      <c r="AN56" s="191"/>
      <c r="AO56" s="195"/>
      <c r="AP56" s="196"/>
      <c r="AQ56" s="193"/>
      <c r="AR56" s="190"/>
      <c r="AS56" s="190"/>
      <c r="AT56" s="190"/>
      <c r="AU56" s="191"/>
      <c r="AV56" s="193"/>
      <c r="AW56" s="194"/>
      <c r="AX56" s="191"/>
      <c r="AY56" s="190"/>
      <c r="AZ56" s="194"/>
      <c r="BA56" s="191"/>
      <c r="BB56" s="672"/>
      <c r="BC56" s="390">
        <f t="shared" si="60"/>
        <v>0</v>
      </c>
    </row>
    <row r="57" spans="1:55" ht="31.15" customHeight="1" x14ac:dyDescent="0.3">
      <c r="A57" s="696"/>
      <c r="B57" s="697"/>
      <c r="C57" s="651"/>
      <c r="D57" s="117" t="s">
        <v>2</v>
      </c>
      <c r="E57" s="116"/>
      <c r="F57" s="116"/>
      <c r="G57" s="338"/>
      <c r="H57" s="430"/>
      <c r="I57" s="430"/>
      <c r="J57" s="116"/>
      <c r="K57" s="430"/>
      <c r="L57" s="430"/>
      <c r="M57" s="116"/>
      <c r="N57" s="430"/>
      <c r="O57" s="430"/>
      <c r="P57" s="189"/>
      <c r="Q57" s="430"/>
      <c r="R57" s="430"/>
      <c r="S57" s="116"/>
      <c r="T57" s="496"/>
      <c r="U57" s="496"/>
      <c r="V57" s="338" t="e">
        <f t="shared" si="67"/>
        <v>#DIV/0!</v>
      </c>
      <c r="W57" s="116"/>
      <c r="X57" s="116"/>
      <c r="Y57" s="116"/>
      <c r="Z57" s="116"/>
      <c r="AA57" s="163"/>
      <c r="AB57" s="165"/>
      <c r="AC57" s="116"/>
      <c r="AD57" s="189"/>
      <c r="AE57" s="116"/>
      <c r="AF57" s="163"/>
      <c r="AG57" s="165"/>
      <c r="AH57" s="162"/>
      <c r="AI57" s="189"/>
      <c r="AJ57" s="116"/>
      <c r="AK57" s="163"/>
      <c r="AL57" s="165"/>
      <c r="AM57" s="162"/>
      <c r="AN57" s="189"/>
      <c r="AO57" s="121"/>
      <c r="AP57" s="164"/>
      <c r="AQ57" s="165"/>
      <c r="AR57" s="116"/>
      <c r="AS57" s="116"/>
      <c r="AT57" s="116"/>
      <c r="AU57" s="189"/>
      <c r="AV57" s="165"/>
      <c r="AW57" s="162"/>
      <c r="AX57" s="189"/>
      <c r="AY57" s="116"/>
      <c r="AZ57" s="162"/>
      <c r="BA57" s="189"/>
      <c r="BB57" s="672"/>
      <c r="BC57" s="390">
        <f t="shared" si="60"/>
        <v>0</v>
      </c>
    </row>
    <row r="58" spans="1:55" ht="21.8" customHeight="1" x14ac:dyDescent="0.3">
      <c r="A58" s="696"/>
      <c r="B58" s="697"/>
      <c r="C58" s="651"/>
      <c r="D58" s="120" t="s">
        <v>43</v>
      </c>
      <c r="E58" s="110">
        <f>H58+K58+N58+Q58+T58+W58+Z58+AE58+AJ58+AO58+AT58+AY58</f>
        <v>180</v>
      </c>
      <c r="F58" s="110">
        <f>I58+L58+O58+R58+U58+X58+AA58+AF58+AK58+AP58+AU58+AZ58</f>
        <v>41.989999999999995</v>
      </c>
      <c r="G58" s="338">
        <f t="shared" si="69"/>
        <v>0.23327777777777775</v>
      </c>
      <c r="H58" s="430">
        <v>0</v>
      </c>
      <c r="I58" s="430">
        <v>0</v>
      </c>
      <c r="J58" s="430">
        <v>0</v>
      </c>
      <c r="K58" s="430">
        <v>21.99</v>
      </c>
      <c r="L58" s="430">
        <v>21.99</v>
      </c>
      <c r="M58" s="116"/>
      <c r="N58" s="430">
        <v>20</v>
      </c>
      <c r="O58" s="430">
        <v>20</v>
      </c>
      <c r="P58" s="338">
        <f>O58/N58</f>
        <v>1</v>
      </c>
      <c r="Q58" s="430">
        <v>0</v>
      </c>
      <c r="R58" s="430">
        <v>0</v>
      </c>
      <c r="S58" s="116"/>
      <c r="T58" s="496">
        <v>0</v>
      </c>
      <c r="U58" s="496">
        <v>0</v>
      </c>
      <c r="V58" s="338" t="e">
        <f t="shared" si="67"/>
        <v>#DIV/0!</v>
      </c>
      <c r="W58" s="430">
        <v>53.01</v>
      </c>
      <c r="X58" s="116"/>
      <c r="Y58" s="116"/>
      <c r="Z58" s="116">
        <v>55</v>
      </c>
      <c r="AA58" s="163"/>
      <c r="AB58" s="165"/>
      <c r="AC58" s="116"/>
      <c r="AD58" s="189"/>
      <c r="AE58" s="116"/>
      <c r="AF58" s="163"/>
      <c r="AG58" s="165"/>
      <c r="AH58" s="162"/>
      <c r="AI58" s="189"/>
      <c r="AJ58" s="116">
        <v>30</v>
      </c>
      <c r="AK58" s="163"/>
      <c r="AL58" s="165"/>
      <c r="AM58" s="162"/>
      <c r="AN58" s="189"/>
      <c r="AO58" s="116"/>
      <c r="AP58" s="163"/>
      <c r="AQ58" s="165"/>
      <c r="AR58" s="162"/>
      <c r="AS58" s="189"/>
      <c r="AT58" s="116"/>
      <c r="AU58" s="163"/>
      <c r="AV58" s="165"/>
      <c r="AW58" s="162"/>
      <c r="AX58" s="189"/>
      <c r="AY58" s="116"/>
      <c r="AZ58" s="162"/>
      <c r="BA58" s="163"/>
      <c r="BB58" s="672"/>
      <c r="BC58" s="390">
        <f t="shared" si="60"/>
        <v>180</v>
      </c>
    </row>
    <row r="59" spans="1:55" ht="29.45" customHeight="1" x14ac:dyDescent="0.3">
      <c r="A59" s="696"/>
      <c r="B59" s="698"/>
      <c r="C59" s="651"/>
      <c r="D59" s="202" t="s">
        <v>267</v>
      </c>
      <c r="E59" s="111"/>
      <c r="F59" s="111"/>
      <c r="G59" s="338"/>
      <c r="H59" s="431"/>
      <c r="I59" s="431"/>
      <c r="J59" s="111"/>
      <c r="K59" s="431"/>
      <c r="L59" s="431"/>
      <c r="M59" s="111"/>
      <c r="N59" s="431"/>
      <c r="O59" s="431"/>
      <c r="P59" s="145"/>
      <c r="Q59" s="431"/>
      <c r="R59" s="431"/>
      <c r="S59" s="111"/>
      <c r="T59" s="498"/>
      <c r="U59" s="498"/>
      <c r="V59" s="338" t="e">
        <f t="shared" si="67"/>
        <v>#DIV/0!</v>
      </c>
      <c r="W59" s="111"/>
      <c r="X59" s="111"/>
      <c r="Y59" s="111"/>
      <c r="Z59" s="111"/>
      <c r="AA59" s="146"/>
      <c r="AB59" s="147"/>
      <c r="AC59" s="111"/>
      <c r="AD59" s="145"/>
      <c r="AE59" s="111"/>
      <c r="AF59" s="146"/>
      <c r="AG59" s="147"/>
      <c r="AH59" s="148"/>
      <c r="AI59" s="145"/>
      <c r="AJ59" s="111"/>
      <c r="AK59" s="146"/>
      <c r="AL59" s="147"/>
      <c r="AM59" s="148"/>
      <c r="AN59" s="145"/>
      <c r="AO59" s="111"/>
      <c r="AP59" s="146"/>
      <c r="AQ59" s="147"/>
      <c r="AR59" s="148"/>
      <c r="AS59" s="145"/>
      <c r="AT59" s="111"/>
      <c r="AU59" s="145"/>
      <c r="AV59" s="147"/>
      <c r="AW59" s="148"/>
      <c r="AX59" s="145"/>
      <c r="AY59" s="111"/>
      <c r="AZ59" s="148"/>
      <c r="BA59" s="145"/>
      <c r="BB59" s="672"/>
      <c r="BC59" s="390">
        <f t="shared" si="60"/>
        <v>0</v>
      </c>
    </row>
    <row r="60" spans="1:55" ht="18.2" customHeight="1" x14ac:dyDescent="0.3">
      <c r="A60" s="646" t="s">
        <v>287</v>
      </c>
      <c r="B60" s="637" t="s">
        <v>288</v>
      </c>
      <c r="C60" s="651"/>
      <c r="D60" s="225" t="s">
        <v>41</v>
      </c>
      <c r="E60" s="112">
        <f>E61+E62+E63+E64</f>
        <v>570</v>
      </c>
      <c r="F60" s="112">
        <f>F61+F62+F63+F64</f>
        <v>0</v>
      </c>
      <c r="G60" s="338">
        <f t="shared" si="69"/>
        <v>0</v>
      </c>
      <c r="H60" s="345">
        <f>H61+H62+H63+H64</f>
        <v>0</v>
      </c>
      <c r="I60" s="345">
        <f t="shared" ref="I60:BA60" si="71">I61+I62+I63+I64</f>
        <v>0</v>
      </c>
      <c r="J60" s="112">
        <f t="shared" si="71"/>
        <v>0</v>
      </c>
      <c r="K60" s="345">
        <f t="shared" si="71"/>
        <v>0</v>
      </c>
      <c r="L60" s="345">
        <f t="shared" si="71"/>
        <v>0</v>
      </c>
      <c r="M60" s="112">
        <f t="shared" si="71"/>
        <v>0</v>
      </c>
      <c r="N60" s="345">
        <f t="shared" si="71"/>
        <v>0</v>
      </c>
      <c r="O60" s="345">
        <f t="shared" si="71"/>
        <v>0</v>
      </c>
      <c r="P60" s="112" t="e">
        <f t="shared" si="71"/>
        <v>#DIV/0!</v>
      </c>
      <c r="Q60" s="345">
        <f t="shared" si="71"/>
        <v>0</v>
      </c>
      <c r="R60" s="345">
        <f t="shared" si="71"/>
        <v>0</v>
      </c>
      <c r="S60" s="112">
        <f t="shared" si="71"/>
        <v>0</v>
      </c>
      <c r="T60" s="505">
        <f t="shared" si="71"/>
        <v>0</v>
      </c>
      <c r="U60" s="505">
        <f t="shared" si="71"/>
        <v>0</v>
      </c>
      <c r="V60" s="338" t="e">
        <f t="shared" si="67"/>
        <v>#DIV/0!</v>
      </c>
      <c r="W60" s="112">
        <f t="shared" si="71"/>
        <v>250</v>
      </c>
      <c r="X60" s="112">
        <f t="shared" si="71"/>
        <v>0</v>
      </c>
      <c r="Y60" s="112">
        <f t="shared" si="71"/>
        <v>0</v>
      </c>
      <c r="Z60" s="112">
        <f t="shared" si="71"/>
        <v>170</v>
      </c>
      <c r="AA60" s="112">
        <f t="shared" si="71"/>
        <v>0</v>
      </c>
      <c r="AB60" s="112">
        <f t="shared" si="71"/>
        <v>0</v>
      </c>
      <c r="AC60" s="112">
        <f t="shared" si="71"/>
        <v>0</v>
      </c>
      <c r="AD60" s="112">
        <f t="shared" si="71"/>
        <v>0</v>
      </c>
      <c r="AE60" s="112">
        <f t="shared" si="71"/>
        <v>60</v>
      </c>
      <c r="AF60" s="112">
        <f t="shared" si="71"/>
        <v>0</v>
      </c>
      <c r="AG60" s="112">
        <f t="shared" si="71"/>
        <v>0</v>
      </c>
      <c r="AH60" s="112">
        <f t="shared" si="71"/>
        <v>0</v>
      </c>
      <c r="AI60" s="112">
        <f t="shared" si="71"/>
        <v>0</v>
      </c>
      <c r="AJ60" s="112">
        <f t="shared" si="71"/>
        <v>30</v>
      </c>
      <c r="AK60" s="112">
        <f t="shared" si="71"/>
        <v>0</v>
      </c>
      <c r="AL60" s="112">
        <f t="shared" si="71"/>
        <v>0</v>
      </c>
      <c r="AM60" s="112">
        <f t="shared" si="71"/>
        <v>0</v>
      </c>
      <c r="AN60" s="112">
        <f t="shared" si="71"/>
        <v>0</v>
      </c>
      <c r="AO60" s="112">
        <f t="shared" si="71"/>
        <v>30</v>
      </c>
      <c r="AP60" s="112">
        <f t="shared" si="71"/>
        <v>0</v>
      </c>
      <c r="AQ60" s="112">
        <f t="shared" si="71"/>
        <v>0</v>
      </c>
      <c r="AR60" s="112">
        <f t="shared" si="71"/>
        <v>0</v>
      </c>
      <c r="AS60" s="112">
        <f t="shared" si="71"/>
        <v>0</v>
      </c>
      <c r="AT60" s="112">
        <f t="shared" si="71"/>
        <v>0</v>
      </c>
      <c r="AU60" s="112">
        <f t="shared" si="71"/>
        <v>0</v>
      </c>
      <c r="AV60" s="112">
        <f t="shared" si="71"/>
        <v>0</v>
      </c>
      <c r="AW60" s="112">
        <f t="shared" si="71"/>
        <v>0</v>
      </c>
      <c r="AX60" s="112">
        <f t="shared" si="71"/>
        <v>0</v>
      </c>
      <c r="AY60" s="112">
        <f t="shared" si="71"/>
        <v>30</v>
      </c>
      <c r="AZ60" s="112">
        <f t="shared" si="71"/>
        <v>0</v>
      </c>
      <c r="BA60" s="112">
        <f t="shared" si="71"/>
        <v>0</v>
      </c>
      <c r="BB60" s="358"/>
      <c r="BC60" s="390">
        <f t="shared" si="60"/>
        <v>570</v>
      </c>
    </row>
    <row r="61" spans="1:55" ht="30.05" hidden="1" customHeight="1" x14ac:dyDescent="0.3">
      <c r="A61" s="647"/>
      <c r="B61" s="638"/>
      <c r="C61" s="651"/>
      <c r="D61" s="117" t="s">
        <v>37</v>
      </c>
      <c r="E61" s="111"/>
      <c r="F61" s="111"/>
      <c r="G61" s="338" t="e">
        <f t="shared" si="69"/>
        <v>#DIV/0!</v>
      </c>
      <c r="H61" s="431"/>
      <c r="I61" s="431"/>
      <c r="J61" s="111"/>
      <c r="K61" s="431"/>
      <c r="L61" s="431"/>
      <c r="M61" s="111"/>
      <c r="N61" s="431"/>
      <c r="O61" s="431"/>
      <c r="P61" s="145"/>
      <c r="Q61" s="431"/>
      <c r="R61" s="431"/>
      <c r="S61" s="111"/>
      <c r="T61" s="498"/>
      <c r="U61" s="498"/>
      <c r="V61" s="338" t="e">
        <f t="shared" si="67"/>
        <v>#DIV/0!</v>
      </c>
      <c r="W61" s="111"/>
      <c r="X61" s="111"/>
      <c r="Y61" s="111"/>
      <c r="Z61" s="111"/>
      <c r="AA61" s="146"/>
      <c r="AB61" s="147"/>
      <c r="AC61" s="111"/>
      <c r="AD61" s="145"/>
      <c r="AE61" s="111"/>
      <c r="AF61" s="146"/>
      <c r="AG61" s="147"/>
      <c r="AH61" s="148"/>
      <c r="AI61" s="145"/>
      <c r="AJ61" s="111"/>
      <c r="AK61" s="146"/>
      <c r="AL61" s="147"/>
      <c r="AM61" s="148"/>
      <c r="AN61" s="145"/>
      <c r="AO61" s="111"/>
      <c r="AP61" s="146"/>
      <c r="AQ61" s="147"/>
      <c r="AR61" s="148"/>
      <c r="AS61" s="145"/>
      <c r="AT61" s="111"/>
      <c r="AU61" s="145"/>
      <c r="AV61" s="147"/>
      <c r="AW61" s="148"/>
      <c r="AX61" s="145"/>
      <c r="AY61" s="115"/>
      <c r="AZ61" s="148"/>
      <c r="BA61" s="145"/>
      <c r="BB61" s="358"/>
      <c r="BC61" s="390">
        <f t="shared" si="60"/>
        <v>0</v>
      </c>
    </row>
    <row r="62" spans="1:55" ht="30.05" hidden="1" customHeight="1" x14ac:dyDescent="0.3">
      <c r="A62" s="647"/>
      <c r="B62" s="638"/>
      <c r="C62" s="651"/>
      <c r="D62" s="117" t="s">
        <v>2</v>
      </c>
      <c r="E62" s="111"/>
      <c r="F62" s="111"/>
      <c r="G62" s="338" t="e">
        <f t="shared" si="69"/>
        <v>#DIV/0!</v>
      </c>
      <c r="H62" s="431"/>
      <c r="I62" s="431"/>
      <c r="J62" s="111"/>
      <c r="K62" s="431"/>
      <c r="L62" s="431"/>
      <c r="M62" s="111"/>
      <c r="N62" s="431"/>
      <c r="O62" s="431"/>
      <c r="P62" s="145"/>
      <c r="Q62" s="431"/>
      <c r="R62" s="431"/>
      <c r="S62" s="111"/>
      <c r="T62" s="498"/>
      <c r="U62" s="498"/>
      <c r="V62" s="338" t="e">
        <f t="shared" si="67"/>
        <v>#DIV/0!</v>
      </c>
      <c r="W62" s="111"/>
      <c r="X62" s="111"/>
      <c r="Y62" s="111"/>
      <c r="Z62" s="111"/>
      <c r="AA62" s="146"/>
      <c r="AB62" s="147"/>
      <c r="AC62" s="111"/>
      <c r="AD62" s="145"/>
      <c r="AE62" s="111"/>
      <c r="AF62" s="146"/>
      <c r="AG62" s="147"/>
      <c r="AH62" s="148"/>
      <c r="AI62" s="145"/>
      <c r="AJ62" s="111"/>
      <c r="AK62" s="146"/>
      <c r="AL62" s="147"/>
      <c r="AM62" s="148"/>
      <c r="AN62" s="145"/>
      <c r="AO62" s="111"/>
      <c r="AP62" s="146"/>
      <c r="AQ62" s="147"/>
      <c r="AR62" s="148"/>
      <c r="AS62" s="145"/>
      <c r="AT62" s="111"/>
      <c r="AU62" s="145"/>
      <c r="AV62" s="147"/>
      <c r="AW62" s="148"/>
      <c r="AX62" s="145"/>
      <c r="AY62" s="115"/>
      <c r="AZ62" s="148"/>
      <c r="BA62" s="145"/>
      <c r="BB62" s="358"/>
      <c r="BC62" s="390">
        <f t="shared" si="60"/>
        <v>0</v>
      </c>
    </row>
    <row r="63" spans="1:55" ht="57" customHeight="1" x14ac:dyDescent="0.3">
      <c r="A63" s="647"/>
      <c r="B63" s="638"/>
      <c r="C63" s="651"/>
      <c r="D63" s="201" t="s">
        <v>43</v>
      </c>
      <c r="E63" s="110">
        <f>H63+K63+N63+Q63+T63+W63+Z63+AE63+AJ63+AO63+AT63+AY63</f>
        <v>570</v>
      </c>
      <c r="F63" s="110">
        <f>I63+L63+O63+R63+U63+X63+AA63+AF63+AK63+AP63+AU63+AZ63</f>
        <v>0</v>
      </c>
      <c r="G63" s="338">
        <f t="shared" si="69"/>
        <v>0</v>
      </c>
      <c r="H63" s="431">
        <v>0</v>
      </c>
      <c r="I63" s="431"/>
      <c r="J63" s="111"/>
      <c r="K63" s="431">
        <v>0</v>
      </c>
      <c r="L63" s="431">
        <v>0</v>
      </c>
      <c r="M63" s="111"/>
      <c r="N63" s="431">
        <v>0</v>
      </c>
      <c r="O63" s="431">
        <v>0</v>
      </c>
      <c r="P63" s="338" t="e">
        <f>O63/N63</f>
        <v>#DIV/0!</v>
      </c>
      <c r="Q63" s="431">
        <v>0</v>
      </c>
      <c r="R63" s="431">
        <v>0</v>
      </c>
      <c r="S63" s="111"/>
      <c r="T63" s="498">
        <v>0</v>
      </c>
      <c r="U63" s="498">
        <v>0</v>
      </c>
      <c r="V63" s="338" t="e">
        <f t="shared" si="67"/>
        <v>#DIV/0!</v>
      </c>
      <c r="W63" s="111">
        <v>250</v>
      </c>
      <c r="X63" s="111"/>
      <c r="Y63" s="111"/>
      <c r="Z63" s="111">
        <v>170</v>
      </c>
      <c r="AA63" s="146"/>
      <c r="AB63" s="147"/>
      <c r="AC63" s="111"/>
      <c r="AD63" s="145"/>
      <c r="AE63" s="111">
        <v>60</v>
      </c>
      <c r="AF63" s="146"/>
      <c r="AG63" s="147"/>
      <c r="AH63" s="148"/>
      <c r="AI63" s="145"/>
      <c r="AJ63" s="111">
        <v>30</v>
      </c>
      <c r="AK63" s="146"/>
      <c r="AL63" s="147"/>
      <c r="AM63" s="148"/>
      <c r="AN63" s="145"/>
      <c r="AO63" s="111">
        <v>30</v>
      </c>
      <c r="AP63" s="146"/>
      <c r="AQ63" s="147"/>
      <c r="AR63" s="148"/>
      <c r="AS63" s="145"/>
      <c r="AT63" s="111">
        <v>0</v>
      </c>
      <c r="AU63" s="145"/>
      <c r="AV63" s="147"/>
      <c r="AW63" s="148"/>
      <c r="AX63" s="145"/>
      <c r="AY63" s="115">
        <v>30</v>
      </c>
      <c r="AZ63" s="148"/>
      <c r="BA63" s="145"/>
      <c r="BB63" s="358"/>
      <c r="BC63" s="390">
        <f t="shared" si="60"/>
        <v>570</v>
      </c>
    </row>
    <row r="64" spans="1:55" ht="30.05" hidden="1" customHeight="1" x14ac:dyDescent="0.3">
      <c r="A64" s="648"/>
      <c r="B64" s="639"/>
      <c r="C64" s="651"/>
      <c r="D64" s="202" t="s">
        <v>267</v>
      </c>
      <c r="E64" s="111"/>
      <c r="F64" s="111"/>
      <c r="G64" s="338" t="e">
        <f t="shared" si="69"/>
        <v>#DIV/0!</v>
      </c>
      <c r="H64" s="431"/>
      <c r="I64" s="431"/>
      <c r="J64" s="111"/>
      <c r="K64" s="431"/>
      <c r="L64" s="431"/>
      <c r="M64" s="111"/>
      <c r="N64" s="431"/>
      <c r="O64" s="431"/>
      <c r="P64" s="145"/>
      <c r="Q64" s="431"/>
      <c r="R64" s="431"/>
      <c r="S64" s="111"/>
      <c r="T64" s="498"/>
      <c r="U64" s="498"/>
      <c r="V64" s="338" t="e">
        <f t="shared" si="67"/>
        <v>#DIV/0!</v>
      </c>
      <c r="W64" s="111"/>
      <c r="X64" s="111"/>
      <c r="Y64" s="111"/>
      <c r="Z64" s="111"/>
      <c r="AA64" s="146"/>
      <c r="AB64" s="147"/>
      <c r="AC64" s="111"/>
      <c r="AD64" s="145"/>
      <c r="AE64" s="111"/>
      <c r="AF64" s="146"/>
      <c r="AG64" s="147"/>
      <c r="AH64" s="148"/>
      <c r="AI64" s="145"/>
      <c r="AJ64" s="111"/>
      <c r="AK64" s="146"/>
      <c r="AL64" s="147"/>
      <c r="AM64" s="148"/>
      <c r="AN64" s="145"/>
      <c r="AO64" s="111"/>
      <c r="AP64" s="146"/>
      <c r="AQ64" s="147"/>
      <c r="AR64" s="148"/>
      <c r="AS64" s="145"/>
      <c r="AT64" s="111"/>
      <c r="AU64" s="145"/>
      <c r="AV64" s="147"/>
      <c r="AW64" s="148"/>
      <c r="AX64" s="145"/>
      <c r="AY64" s="115"/>
      <c r="AZ64" s="148"/>
      <c r="BA64" s="145"/>
      <c r="BB64" s="358"/>
      <c r="BC64" s="390">
        <f t="shared" si="60"/>
        <v>0</v>
      </c>
    </row>
    <row r="65" spans="1:55" ht="15.05" customHeight="1" x14ac:dyDescent="0.3">
      <c r="A65" s="646" t="s">
        <v>289</v>
      </c>
      <c r="B65" s="688" t="s">
        <v>291</v>
      </c>
      <c r="C65" s="651"/>
      <c r="D65" s="225" t="s">
        <v>41</v>
      </c>
      <c r="E65" s="112">
        <f>E66+E67+E68+E69</f>
        <v>336</v>
      </c>
      <c r="F65" s="112">
        <f t="shared" ref="F65:U65" si="72">F66+F67+F68+F69</f>
        <v>0</v>
      </c>
      <c r="G65" s="338">
        <f t="shared" si="69"/>
        <v>0</v>
      </c>
      <c r="H65" s="345">
        <f t="shared" si="72"/>
        <v>0</v>
      </c>
      <c r="I65" s="345">
        <f t="shared" si="72"/>
        <v>0</v>
      </c>
      <c r="J65" s="112">
        <f t="shared" si="72"/>
        <v>0</v>
      </c>
      <c r="K65" s="345">
        <f t="shared" si="72"/>
        <v>0</v>
      </c>
      <c r="L65" s="345">
        <f t="shared" si="72"/>
        <v>0</v>
      </c>
      <c r="M65" s="112">
        <f t="shared" si="72"/>
        <v>0</v>
      </c>
      <c r="N65" s="345">
        <f t="shared" si="72"/>
        <v>0</v>
      </c>
      <c r="O65" s="345">
        <f t="shared" si="72"/>
        <v>0</v>
      </c>
      <c r="P65" s="112" t="e">
        <f t="shared" si="72"/>
        <v>#DIV/0!</v>
      </c>
      <c r="Q65" s="345">
        <f t="shared" si="72"/>
        <v>0</v>
      </c>
      <c r="R65" s="345">
        <f t="shared" si="72"/>
        <v>0</v>
      </c>
      <c r="S65" s="112">
        <f t="shared" si="72"/>
        <v>0</v>
      </c>
      <c r="T65" s="505">
        <f t="shared" si="72"/>
        <v>0</v>
      </c>
      <c r="U65" s="505">
        <f t="shared" si="72"/>
        <v>0</v>
      </c>
      <c r="V65" s="338" t="e">
        <f t="shared" si="67"/>
        <v>#DIV/0!</v>
      </c>
      <c r="W65" s="112"/>
      <c r="X65" s="112"/>
      <c r="Y65" s="112"/>
      <c r="Z65" s="112">
        <f>Z68</f>
        <v>336</v>
      </c>
      <c r="AA65" s="198"/>
      <c r="AB65" s="199"/>
      <c r="AC65" s="112"/>
      <c r="AD65" s="197"/>
      <c r="AE65" s="112"/>
      <c r="AF65" s="198"/>
      <c r="AG65" s="199"/>
      <c r="AH65" s="200"/>
      <c r="AI65" s="197"/>
      <c r="AJ65" s="112">
        <f>AJ68</f>
        <v>0</v>
      </c>
      <c r="AK65" s="198"/>
      <c r="AL65" s="199"/>
      <c r="AM65" s="200"/>
      <c r="AN65" s="197"/>
      <c r="AO65" s="112"/>
      <c r="AP65" s="198"/>
      <c r="AQ65" s="199"/>
      <c r="AR65" s="200"/>
      <c r="AS65" s="197"/>
      <c r="AT65" s="112"/>
      <c r="AU65" s="197"/>
      <c r="AV65" s="199"/>
      <c r="AW65" s="200"/>
      <c r="AX65" s="197"/>
      <c r="AY65" s="114"/>
      <c r="AZ65" s="200"/>
      <c r="BA65" s="145"/>
      <c r="BB65" s="358"/>
      <c r="BC65" s="390">
        <f t="shared" si="60"/>
        <v>336</v>
      </c>
    </row>
    <row r="66" spans="1:55" ht="45.7" hidden="1" customHeight="1" x14ac:dyDescent="0.3">
      <c r="A66" s="647"/>
      <c r="B66" s="689"/>
      <c r="C66" s="651"/>
      <c r="D66" s="117" t="s">
        <v>37</v>
      </c>
      <c r="E66" s="111"/>
      <c r="F66" s="111"/>
      <c r="G66" s="338" t="e">
        <f t="shared" si="69"/>
        <v>#DIV/0!</v>
      </c>
      <c r="H66" s="431"/>
      <c r="I66" s="431"/>
      <c r="J66" s="111"/>
      <c r="K66" s="431"/>
      <c r="L66" s="431"/>
      <c r="M66" s="111"/>
      <c r="N66" s="431"/>
      <c r="O66" s="431"/>
      <c r="P66" s="145"/>
      <c r="Q66" s="431"/>
      <c r="R66" s="431"/>
      <c r="S66" s="111"/>
      <c r="T66" s="498"/>
      <c r="U66" s="498"/>
      <c r="V66" s="338" t="e">
        <f t="shared" si="67"/>
        <v>#DIV/0!</v>
      </c>
      <c r="W66" s="111"/>
      <c r="X66" s="111"/>
      <c r="Y66" s="111"/>
      <c r="Z66" s="111"/>
      <c r="AA66" s="146"/>
      <c r="AB66" s="147"/>
      <c r="AC66" s="111"/>
      <c r="AD66" s="145"/>
      <c r="AE66" s="111"/>
      <c r="AF66" s="146"/>
      <c r="AG66" s="147"/>
      <c r="AH66" s="148"/>
      <c r="AI66" s="145"/>
      <c r="AJ66" s="111"/>
      <c r="AK66" s="146"/>
      <c r="AL66" s="147"/>
      <c r="AM66" s="148"/>
      <c r="AN66" s="145"/>
      <c r="AO66" s="111"/>
      <c r="AP66" s="146"/>
      <c r="AQ66" s="147"/>
      <c r="AR66" s="148"/>
      <c r="AS66" s="145"/>
      <c r="AT66" s="111"/>
      <c r="AU66" s="145"/>
      <c r="AV66" s="147"/>
      <c r="AW66" s="148"/>
      <c r="AX66" s="145"/>
      <c r="AY66" s="115"/>
      <c r="AZ66" s="148"/>
      <c r="BA66" s="145"/>
      <c r="BB66" s="358"/>
      <c r="BC66" s="390">
        <f t="shared" si="60"/>
        <v>0</v>
      </c>
    </row>
    <row r="67" spans="1:55" ht="59.5" hidden="1" customHeight="1" x14ac:dyDescent="0.3">
      <c r="A67" s="647"/>
      <c r="B67" s="689"/>
      <c r="C67" s="651"/>
      <c r="D67" s="117" t="s">
        <v>2</v>
      </c>
      <c r="E67" s="111"/>
      <c r="F67" s="111"/>
      <c r="G67" s="338" t="e">
        <f t="shared" si="69"/>
        <v>#DIV/0!</v>
      </c>
      <c r="H67" s="431"/>
      <c r="I67" s="431"/>
      <c r="J67" s="111"/>
      <c r="K67" s="431"/>
      <c r="L67" s="431"/>
      <c r="M67" s="111"/>
      <c r="N67" s="431"/>
      <c r="O67" s="431"/>
      <c r="P67" s="145"/>
      <c r="Q67" s="431"/>
      <c r="R67" s="431"/>
      <c r="S67" s="111"/>
      <c r="T67" s="498"/>
      <c r="U67" s="498"/>
      <c r="V67" s="338" t="e">
        <f t="shared" si="67"/>
        <v>#DIV/0!</v>
      </c>
      <c r="W67" s="111"/>
      <c r="X67" s="111"/>
      <c r="Y67" s="111"/>
      <c r="Z67" s="111"/>
      <c r="AA67" s="146"/>
      <c r="AB67" s="147"/>
      <c r="AC67" s="111"/>
      <c r="AD67" s="145"/>
      <c r="AE67" s="111"/>
      <c r="AF67" s="146"/>
      <c r="AG67" s="147"/>
      <c r="AH67" s="148"/>
      <c r="AI67" s="145"/>
      <c r="AJ67" s="111"/>
      <c r="AK67" s="146"/>
      <c r="AL67" s="147"/>
      <c r="AM67" s="148"/>
      <c r="AN67" s="145"/>
      <c r="AO67" s="111"/>
      <c r="AP67" s="146"/>
      <c r="AQ67" s="147"/>
      <c r="AR67" s="148"/>
      <c r="AS67" s="145"/>
      <c r="AT67" s="111"/>
      <c r="AU67" s="145"/>
      <c r="AV67" s="147"/>
      <c r="AW67" s="148"/>
      <c r="AX67" s="145"/>
      <c r="AY67" s="115"/>
      <c r="AZ67" s="148"/>
      <c r="BA67" s="145"/>
      <c r="BB67" s="358"/>
      <c r="BC67" s="390">
        <f t="shared" si="60"/>
        <v>0</v>
      </c>
    </row>
    <row r="68" spans="1:55" ht="129.6" customHeight="1" x14ac:dyDescent="0.3">
      <c r="A68" s="647"/>
      <c r="B68" s="689"/>
      <c r="C68" s="651"/>
      <c r="D68" s="201" t="s">
        <v>43</v>
      </c>
      <c r="E68" s="110">
        <f>H68+K68+N68+Q68+T68+W68+Z68+AE68+AJ68+AO68+AT68+AY68</f>
        <v>336</v>
      </c>
      <c r="F68" s="110">
        <f>I68+L68+O68+R68+U68+X68+AA68+AF68+AK68+AP68+AU68+AZ68</f>
        <v>0</v>
      </c>
      <c r="G68" s="338">
        <f t="shared" si="69"/>
        <v>0</v>
      </c>
      <c r="H68" s="431"/>
      <c r="I68" s="431"/>
      <c r="J68" s="111"/>
      <c r="K68" s="431"/>
      <c r="L68" s="431"/>
      <c r="M68" s="111"/>
      <c r="N68" s="431">
        <v>0</v>
      </c>
      <c r="O68" s="431">
        <v>0</v>
      </c>
      <c r="P68" s="338" t="e">
        <f>O68/N68</f>
        <v>#DIV/0!</v>
      </c>
      <c r="Q68" s="431">
        <v>0</v>
      </c>
      <c r="R68" s="431">
        <v>0</v>
      </c>
      <c r="S68" s="111"/>
      <c r="T68" s="498">
        <v>0</v>
      </c>
      <c r="U68" s="498">
        <v>0</v>
      </c>
      <c r="V68" s="338" t="e">
        <f t="shared" si="67"/>
        <v>#DIV/0!</v>
      </c>
      <c r="W68" s="111"/>
      <c r="X68" s="111"/>
      <c r="Y68" s="111"/>
      <c r="Z68" s="111">
        <v>336</v>
      </c>
      <c r="AA68" s="146"/>
      <c r="AB68" s="147"/>
      <c r="AC68" s="111"/>
      <c r="AD68" s="145"/>
      <c r="AE68" s="111"/>
      <c r="AF68" s="146"/>
      <c r="AG68" s="147"/>
      <c r="AH68" s="148"/>
      <c r="AI68" s="145"/>
      <c r="AJ68" s="111">
        <v>0</v>
      </c>
      <c r="AK68" s="146"/>
      <c r="AL68" s="147"/>
      <c r="AM68" s="148"/>
      <c r="AN68" s="145"/>
      <c r="AO68" s="111"/>
      <c r="AP68" s="146"/>
      <c r="AQ68" s="147"/>
      <c r="AR68" s="148"/>
      <c r="AS68" s="145"/>
      <c r="AT68" s="111"/>
      <c r="AU68" s="145"/>
      <c r="AV68" s="147"/>
      <c r="AW68" s="148"/>
      <c r="AX68" s="145"/>
      <c r="AY68" s="115"/>
      <c r="AZ68" s="148"/>
      <c r="BA68" s="145"/>
      <c r="BB68" s="358"/>
      <c r="BC68" s="390">
        <f t="shared" si="60"/>
        <v>336</v>
      </c>
    </row>
    <row r="69" spans="1:55" ht="80.3" hidden="1" customHeight="1" x14ac:dyDescent="0.3">
      <c r="A69" s="648"/>
      <c r="B69" s="690"/>
      <c r="C69" s="651"/>
      <c r="D69" s="202" t="s">
        <v>267</v>
      </c>
      <c r="E69" s="111"/>
      <c r="F69" s="111"/>
      <c r="G69" s="115"/>
      <c r="H69" s="431"/>
      <c r="I69" s="431"/>
      <c r="J69" s="111"/>
      <c r="K69" s="431"/>
      <c r="L69" s="431"/>
      <c r="M69" s="111"/>
      <c r="N69" s="431"/>
      <c r="O69" s="431"/>
      <c r="P69" s="145"/>
      <c r="Q69" s="431"/>
      <c r="R69" s="431"/>
      <c r="S69" s="111"/>
      <c r="T69" s="498"/>
      <c r="U69" s="498"/>
      <c r="V69" s="338" t="e">
        <f t="shared" si="67"/>
        <v>#DIV/0!</v>
      </c>
      <c r="W69" s="111"/>
      <c r="X69" s="111"/>
      <c r="Y69" s="111"/>
      <c r="Z69" s="111"/>
      <c r="AA69" s="146"/>
      <c r="AB69" s="147"/>
      <c r="AC69" s="111"/>
      <c r="AD69" s="145"/>
      <c r="AE69" s="111"/>
      <c r="AF69" s="146"/>
      <c r="AG69" s="147"/>
      <c r="AH69" s="148"/>
      <c r="AI69" s="145"/>
      <c r="AJ69" s="111"/>
      <c r="AK69" s="146"/>
      <c r="AL69" s="147"/>
      <c r="AM69" s="148"/>
      <c r="AN69" s="145"/>
      <c r="AO69" s="111"/>
      <c r="AP69" s="146"/>
      <c r="AQ69" s="147"/>
      <c r="AR69" s="148"/>
      <c r="AS69" s="145"/>
      <c r="AT69" s="111"/>
      <c r="AU69" s="145"/>
      <c r="AV69" s="147"/>
      <c r="AW69" s="148"/>
      <c r="AX69" s="145"/>
      <c r="AY69" s="115"/>
      <c r="AZ69" s="148"/>
      <c r="BA69" s="145"/>
      <c r="BB69" s="358"/>
      <c r="BC69" s="390">
        <f t="shared" si="60"/>
        <v>0</v>
      </c>
    </row>
    <row r="70" spans="1:55" ht="30.05" hidden="1" customHeight="1" x14ac:dyDescent="0.3">
      <c r="A70" s="634" t="s">
        <v>290</v>
      </c>
      <c r="B70" s="637" t="s">
        <v>292</v>
      </c>
      <c r="C70" s="651"/>
      <c r="D70" s="225" t="s">
        <v>41</v>
      </c>
      <c r="E70" s="112">
        <f>E71+E72+E73+E74</f>
        <v>0</v>
      </c>
      <c r="F70" s="112">
        <f t="shared" ref="F70:BA70" si="73">F71+F72+F73+F74</f>
        <v>0</v>
      </c>
      <c r="G70" s="112">
        <f t="shared" si="73"/>
        <v>0</v>
      </c>
      <c r="H70" s="345">
        <f t="shared" si="73"/>
        <v>0</v>
      </c>
      <c r="I70" s="345">
        <f t="shared" si="73"/>
        <v>0</v>
      </c>
      <c r="J70" s="112">
        <f t="shared" si="73"/>
        <v>0</v>
      </c>
      <c r="K70" s="345">
        <f t="shared" si="73"/>
        <v>0</v>
      </c>
      <c r="L70" s="345">
        <f t="shared" si="73"/>
        <v>0</v>
      </c>
      <c r="M70" s="112">
        <f t="shared" si="73"/>
        <v>0</v>
      </c>
      <c r="N70" s="345">
        <f t="shared" si="73"/>
        <v>100</v>
      </c>
      <c r="O70" s="345">
        <f t="shared" si="73"/>
        <v>0</v>
      </c>
      <c r="P70" s="112">
        <f t="shared" si="73"/>
        <v>0</v>
      </c>
      <c r="Q70" s="345">
        <f t="shared" si="73"/>
        <v>84</v>
      </c>
      <c r="R70" s="345">
        <f t="shared" si="73"/>
        <v>0</v>
      </c>
      <c r="S70" s="112">
        <f t="shared" si="73"/>
        <v>0</v>
      </c>
      <c r="T70" s="505">
        <f>T71+T72+T73+T74</f>
        <v>735.8</v>
      </c>
      <c r="U70" s="505">
        <f t="shared" si="73"/>
        <v>0</v>
      </c>
      <c r="V70" s="338">
        <f t="shared" si="67"/>
        <v>0</v>
      </c>
      <c r="W70" s="112">
        <f t="shared" si="73"/>
        <v>0</v>
      </c>
      <c r="X70" s="112">
        <f t="shared" si="73"/>
        <v>0</v>
      </c>
      <c r="Y70" s="112">
        <f t="shared" si="73"/>
        <v>0</v>
      </c>
      <c r="Z70" s="112">
        <f t="shared" si="73"/>
        <v>0</v>
      </c>
      <c r="AA70" s="112">
        <f t="shared" si="73"/>
        <v>0</v>
      </c>
      <c r="AB70" s="112">
        <f t="shared" si="73"/>
        <v>0</v>
      </c>
      <c r="AC70" s="112">
        <f t="shared" si="73"/>
        <v>0</v>
      </c>
      <c r="AD70" s="112">
        <f t="shared" si="73"/>
        <v>0</v>
      </c>
      <c r="AE70" s="112">
        <f t="shared" si="73"/>
        <v>0</v>
      </c>
      <c r="AF70" s="112">
        <f t="shared" si="73"/>
        <v>0</v>
      </c>
      <c r="AG70" s="112">
        <f t="shared" si="73"/>
        <v>0</v>
      </c>
      <c r="AH70" s="112">
        <f t="shared" si="73"/>
        <v>0</v>
      </c>
      <c r="AI70" s="112">
        <f t="shared" si="73"/>
        <v>0</v>
      </c>
      <c r="AJ70" s="112">
        <f t="shared" si="73"/>
        <v>0</v>
      </c>
      <c r="AK70" s="112">
        <f t="shared" si="73"/>
        <v>0</v>
      </c>
      <c r="AL70" s="112">
        <f t="shared" si="73"/>
        <v>0</v>
      </c>
      <c r="AM70" s="112">
        <f t="shared" si="73"/>
        <v>0</v>
      </c>
      <c r="AN70" s="112">
        <f t="shared" si="73"/>
        <v>0</v>
      </c>
      <c r="AO70" s="112">
        <f t="shared" si="73"/>
        <v>0</v>
      </c>
      <c r="AP70" s="112">
        <f t="shared" si="73"/>
        <v>0</v>
      </c>
      <c r="AQ70" s="112">
        <f t="shared" si="73"/>
        <v>0</v>
      </c>
      <c r="AR70" s="112">
        <f t="shared" si="73"/>
        <v>0</v>
      </c>
      <c r="AS70" s="112">
        <f t="shared" si="73"/>
        <v>0</v>
      </c>
      <c r="AT70" s="112">
        <f t="shared" si="73"/>
        <v>0</v>
      </c>
      <c r="AU70" s="112">
        <f t="shared" si="73"/>
        <v>0</v>
      </c>
      <c r="AV70" s="112">
        <f t="shared" si="73"/>
        <v>0</v>
      </c>
      <c r="AW70" s="112">
        <f t="shared" si="73"/>
        <v>0</v>
      </c>
      <c r="AX70" s="112">
        <f t="shared" si="73"/>
        <v>0</v>
      </c>
      <c r="AY70" s="112">
        <f t="shared" si="73"/>
        <v>0</v>
      </c>
      <c r="AZ70" s="112">
        <f t="shared" si="73"/>
        <v>0</v>
      </c>
      <c r="BA70" s="112">
        <f t="shared" si="73"/>
        <v>0</v>
      </c>
      <c r="BB70" s="358"/>
      <c r="BC70" s="390">
        <f t="shared" si="60"/>
        <v>919.8</v>
      </c>
    </row>
    <row r="71" spans="1:55" ht="30.05" hidden="1" customHeight="1" x14ac:dyDescent="0.3">
      <c r="A71" s="635"/>
      <c r="B71" s="638"/>
      <c r="C71" s="651"/>
      <c r="D71" s="117" t="s">
        <v>37</v>
      </c>
      <c r="E71" s="111"/>
      <c r="F71" s="111"/>
      <c r="G71" s="115"/>
      <c r="H71" s="431"/>
      <c r="I71" s="431"/>
      <c r="J71" s="111"/>
      <c r="K71" s="431"/>
      <c r="L71" s="431"/>
      <c r="M71" s="111"/>
      <c r="N71" s="431"/>
      <c r="O71" s="431"/>
      <c r="P71" s="145"/>
      <c r="Q71" s="431"/>
      <c r="R71" s="431"/>
      <c r="S71" s="111"/>
      <c r="T71" s="498"/>
      <c r="U71" s="498"/>
      <c r="V71" s="338" t="e">
        <f t="shared" si="67"/>
        <v>#DIV/0!</v>
      </c>
      <c r="W71" s="111"/>
      <c r="X71" s="111"/>
      <c r="Y71" s="111"/>
      <c r="Z71" s="111"/>
      <c r="AA71" s="146"/>
      <c r="AB71" s="147"/>
      <c r="AC71" s="111"/>
      <c r="AD71" s="145"/>
      <c r="AE71" s="111"/>
      <c r="AF71" s="146"/>
      <c r="AG71" s="147"/>
      <c r="AH71" s="148"/>
      <c r="AI71" s="145"/>
      <c r="AJ71" s="111"/>
      <c r="AK71" s="146"/>
      <c r="AL71" s="147"/>
      <c r="AM71" s="148"/>
      <c r="AN71" s="145"/>
      <c r="AO71" s="111"/>
      <c r="AP71" s="146"/>
      <c r="AQ71" s="147"/>
      <c r="AR71" s="148"/>
      <c r="AS71" s="145"/>
      <c r="AT71" s="111"/>
      <c r="AU71" s="145"/>
      <c r="AV71" s="147"/>
      <c r="AW71" s="148"/>
      <c r="AX71" s="145"/>
      <c r="AY71" s="115"/>
      <c r="AZ71" s="148"/>
      <c r="BA71" s="145"/>
      <c r="BB71" s="358"/>
      <c r="BC71" s="390">
        <f t="shared" si="60"/>
        <v>0</v>
      </c>
    </row>
    <row r="72" spans="1:55" ht="52" hidden="1" customHeight="1" x14ac:dyDescent="0.3">
      <c r="A72" s="635"/>
      <c r="B72" s="638"/>
      <c r="C72" s="651"/>
      <c r="D72" s="117" t="s">
        <v>2</v>
      </c>
      <c r="E72" s="111">
        <v>0</v>
      </c>
      <c r="F72" s="111"/>
      <c r="G72" s="115"/>
      <c r="H72" s="431"/>
      <c r="I72" s="431"/>
      <c r="J72" s="111"/>
      <c r="K72" s="431"/>
      <c r="L72" s="431"/>
      <c r="M72" s="111"/>
      <c r="N72" s="431"/>
      <c r="O72" s="431"/>
      <c r="P72" s="145"/>
      <c r="Q72" s="431"/>
      <c r="R72" s="431"/>
      <c r="S72" s="111"/>
      <c r="T72" s="498">
        <v>735.8</v>
      </c>
      <c r="U72" s="498"/>
      <c r="V72" s="338">
        <f t="shared" si="67"/>
        <v>0</v>
      </c>
      <c r="W72" s="111"/>
      <c r="X72" s="111"/>
      <c r="Y72" s="111"/>
      <c r="Z72" s="111"/>
      <c r="AA72" s="146"/>
      <c r="AB72" s="147"/>
      <c r="AC72" s="111"/>
      <c r="AD72" s="145"/>
      <c r="AE72" s="111"/>
      <c r="AF72" s="146"/>
      <c r="AG72" s="147"/>
      <c r="AH72" s="148"/>
      <c r="AI72" s="145"/>
      <c r="AJ72" s="111"/>
      <c r="AK72" s="146"/>
      <c r="AL72" s="147"/>
      <c r="AM72" s="148"/>
      <c r="AN72" s="145"/>
      <c r="AO72" s="111"/>
      <c r="AP72" s="146"/>
      <c r="AQ72" s="147"/>
      <c r="AR72" s="148"/>
      <c r="AS72" s="145"/>
      <c r="AT72" s="111"/>
      <c r="AU72" s="145"/>
      <c r="AV72" s="147"/>
      <c r="AW72" s="148"/>
      <c r="AX72" s="145"/>
      <c r="AY72" s="115"/>
      <c r="AZ72" s="148"/>
      <c r="BA72" s="145"/>
      <c r="BB72" s="358"/>
      <c r="BC72" s="390">
        <f t="shared" si="60"/>
        <v>735.8</v>
      </c>
    </row>
    <row r="73" spans="1:55" ht="30.05" hidden="1" customHeight="1" x14ac:dyDescent="0.3">
      <c r="A73" s="635"/>
      <c r="B73" s="638"/>
      <c r="C73" s="651"/>
      <c r="D73" s="201" t="s">
        <v>43</v>
      </c>
      <c r="E73" s="111">
        <v>0</v>
      </c>
      <c r="F73" s="111"/>
      <c r="G73" s="115"/>
      <c r="H73" s="431"/>
      <c r="I73" s="431"/>
      <c r="J73" s="111"/>
      <c r="K73" s="431"/>
      <c r="L73" s="431"/>
      <c r="M73" s="111"/>
      <c r="N73" s="431">
        <v>100</v>
      </c>
      <c r="O73" s="431"/>
      <c r="P73" s="145"/>
      <c r="Q73" s="431">
        <v>84</v>
      </c>
      <c r="R73" s="431"/>
      <c r="S73" s="111"/>
      <c r="T73" s="498"/>
      <c r="U73" s="498"/>
      <c r="V73" s="338" t="e">
        <f t="shared" si="67"/>
        <v>#DIV/0!</v>
      </c>
      <c r="W73" s="111"/>
      <c r="X73" s="111"/>
      <c r="Y73" s="111"/>
      <c r="Z73" s="111"/>
      <c r="AA73" s="146"/>
      <c r="AB73" s="147"/>
      <c r="AC73" s="111"/>
      <c r="AD73" s="145"/>
      <c r="AE73" s="111"/>
      <c r="AF73" s="146"/>
      <c r="AG73" s="147"/>
      <c r="AH73" s="148"/>
      <c r="AI73" s="145"/>
      <c r="AJ73" s="111"/>
      <c r="AK73" s="146"/>
      <c r="AL73" s="147"/>
      <c r="AM73" s="148"/>
      <c r="AN73" s="145"/>
      <c r="AO73" s="111"/>
      <c r="AP73" s="146"/>
      <c r="AQ73" s="147"/>
      <c r="AR73" s="148"/>
      <c r="AS73" s="145"/>
      <c r="AT73" s="111"/>
      <c r="AU73" s="145"/>
      <c r="AV73" s="147"/>
      <c r="AW73" s="148"/>
      <c r="AX73" s="145"/>
      <c r="AY73" s="115"/>
      <c r="AZ73" s="148"/>
      <c r="BA73" s="145"/>
      <c r="BB73" s="358"/>
      <c r="BC73" s="390">
        <f t="shared" si="60"/>
        <v>184</v>
      </c>
    </row>
    <row r="74" spans="1:55" ht="30.05" hidden="1" customHeight="1" x14ac:dyDescent="0.3">
      <c r="A74" s="636"/>
      <c r="B74" s="639"/>
      <c r="C74" s="652"/>
      <c r="D74" s="202" t="s">
        <v>267</v>
      </c>
      <c r="E74" s="111"/>
      <c r="F74" s="111"/>
      <c r="G74" s="115"/>
      <c r="H74" s="431"/>
      <c r="I74" s="431"/>
      <c r="J74" s="111"/>
      <c r="K74" s="431"/>
      <c r="L74" s="431"/>
      <c r="M74" s="111"/>
      <c r="N74" s="431"/>
      <c r="O74" s="431"/>
      <c r="P74" s="145"/>
      <c r="Q74" s="431"/>
      <c r="R74" s="431"/>
      <c r="S74" s="111"/>
      <c r="T74" s="498"/>
      <c r="U74" s="498"/>
      <c r="V74" s="338" t="e">
        <f t="shared" si="67"/>
        <v>#DIV/0!</v>
      </c>
      <c r="W74" s="111"/>
      <c r="X74" s="111"/>
      <c r="Y74" s="111"/>
      <c r="Z74" s="111"/>
      <c r="AA74" s="146"/>
      <c r="AB74" s="147"/>
      <c r="AC74" s="111"/>
      <c r="AD74" s="145"/>
      <c r="AE74" s="111"/>
      <c r="AF74" s="146"/>
      <c r="AG74" s="147"/>
      <c r="AH74" s="148"/>
      <c r="AI74" s="145"/>
      <c r="AJ74" s="111"/>
      <c r="AK74" s="146"/>
      <c r="AL74" s="147"/>
      <c r="AM74" s="148"/>
      <c r="AN74" s="145"/>
      <c r="AO74" s="111"/>
      <c r="AP74" s="146"/>
      <c r="AQ74" s="147"/>
      <c r="AR74" s="148"/>
      <c r="AS74" s="145"/>
      <c r="AT74" s="111"/>
      <c r="AU74" s="145"/>
      <c r="AV74" s="147"/>
      <c r="AW74" s="148"/>
      <c r="AX74" s="145"/>
      <c r="AY74" s="115"/>
      <c r="AZ74" s="148"/>
      <c r="BA74" s="145"/>
      <c r="BB74" s="358"/>
      <c r="BC74" s="390">
        <f t="shared" si="60"/>
        <v>0</v>
      </c>
    </row>
    <row r="75" spans="1:55" ht="20.2" customHeight="1" x14ac:dyDescent="0.3">
      <c r="A75" s="691"/>
      <c r="B75" s="693" t="s">
        <v>294</v>
      </c>
      <c r="C75" s="649"/>
      <c r="D75" s="225" t="s">
        <v>41</v>
      </c>
      <c r="E75" s="110">
        <f t="shared" ref="E75:AJ75" si="74">E40</f>
        <v>10437.456</v>
      </c>
      <c r="F75" s="110">
        <f t="shared" si="74"/>
        <v>3450.5360000000001</v>
      </c>
      <c r="G75" s="338">
        <f t="shared" ref="G75:G77" si="75">F75/E75</f>
        <v>0.33059166908104809</v>
      </c>
      <c r="H75" s="433">
        <f t="shared" si="74"/>
        <v>729.44299999999998</v>
      </c>
      <c r="I75" s="433">
        <f t="shared" si="74"/>
        <v>729.44299999999998</v>
      </c>
      <c r="J75" s="110">
        <f>SUM(I75/H75*100)</f>
        <v>100</v>
      </c>
      <c r="K75" s="433">
        <f t="shared" si="74"/>
        <v>1301.0930000000001</v>
      </c>
      <c r="L75" s="433">
        <f t="shared" si="74"/>
        <v>1301.0930000000001</v>
      </c>
      <c r="M75" s="110">
        <f t="shared" si="74"/>
        <v>0</v>
      </c>
      <c r="N75" s="433">
        <f t="shared" si="74"/>
        <v>1420</v>
      </c>
      <c r="O75" s="433">
        <f t="shared" si="74"/>
        <v>1420</v>
      </c>
      <c r="P75" s="338">
        <f>O75/N75</f>
        <v>1</v>
      </c>
      <c r="Q75" s="433">
        <f t="shared" si="74"/>
        <v>0</v>
      </c>
      <c r="R75" s="433">
        <f t="shared" si="74"/>
        <v>0</v>
      </c>
      <c r="S75" s="110">
        <f t="shared" si="74"/>
        <v>0</v>
      </c>
      <c r="T75" s="500">
        <f t="shared" si="74"/>
        <v>0</v>
      </c>
      <c r="U75" s="500">
        <f t="shared" si="74"/>
        <v>0</v>
      </c>
      <c r="V75" s="338" t="e">
        <f t="shared" si="67"/>
        <v>#DIV/0!</v>
      </c>
      <c r="W75" s="110">
        <f t="shared" si="74"/>
        <v>1241.9000000000001</v>
      </c>
      <c r="X75" s="110">
        <f t="shared" si="74"/>
        <v>0</v>
      </c>
      <c r="Y75" s="110">
        <f t="shared" si="74"/>
        <v>0</v>
      </c>
      <c r="Z75" s="110">
        <f t="shared" si="74"/>
        <v>1251</v>
      </c>
      <c r="AA75" s="110">
        <f t="shared" si="74"/>
        <v>0</v>
      </c>
      <c r="AB75" s="110">
        <f t="shared" si="74"/>
        <v>0</v>
      </c>
      <c r="AC75" s="110">
        <f t="shared" si="74"/>
        <v>0</v>
      </c>
      <c r="AD75" s="110">
        <f t="shared" si="74"/>
        <v>0</v>
      </c>
      <c r="AE75" s="110">
        <f t="shared" si="74"/>
        <v>530</v>
      </c>
      <c r="AF75" s="110">
        <f t="shared" si="74"/>
        <v>0</v>
      </c>
      <c r="AG75" s="110">
        <f t="shared" si="74"/>
        <v>0</v>
      </c>
      <c r="AH75" s="110">
        <f t="shared" si="74"/>
        <v>0</v>
      </c>
      <c r="AI75" s="110">
        <f t="shared" si="74"/>
        <v>0</v>
      </c>
      <c r="AJ75" s="110">
        <f t="shared" si="74"/>
        <v>1084.02</v>
      </c>
      <c r="AK75" s="110">
        <f t="shared" ref="AK75:BA75" si="76">AK40</f>
        <v>0</v>
      </c>
      <c r="AL75" s="110">
        <f t="shared" si="76"/>
        <v>0</v>
      </c>
      <c r="AM75" s="110">
        <f t="shared" si="76"/>
        <v>0</v>
      </c>
      <c r="AN75" s="110">
        <f t="shared" si="76"/>
        <v>0</v>
      </c>
      <c r="AO75" s="110">
        <f t="shared" si="76"/>
        <v>1130</v>
      </c>
      <c r="AP75" s="110">
        <f t="shared" si="76"/>
        <v>0</v>
      </c>
      <c r="AQ75" s="110">
        <f t="shared" si="76"/>
        <v>0</v>
      </c>
      <c r="AR75" s="110">
        <f t="shared" si="76"/>
        <v>0</v>
      </c>
      <c r="AS75" s="110">
        <f t="shared" si="76"/>
        <v>0</v>
      </c>
      <c r="AT75" s="110">
        <f t="shared" si="76"/>
        <v>1000</v>
      </c>
      <c r="AU75" s="110">
        <f t="shared" si="76"/>
        <v>0</v>
      </c>
      <c r="AV75" s="110">
        <f t="shared" si="76"/>
        <v>0</v>
      </c>
      <c r="AW75" s="110">
        <f t="shared" si="76"/>
        <v>0</v>
      </c>
      <c r="AX75" s="110">
        <f t="shared" si="76"/>
        <v>0</v>
      </c>
      <c r="AY75" s="110">
        <f t="shared" si="76"/>
        <v>750</v>
      </c>
      <c r="AZ75" s="110">
        <f t="shared" si="76"/>
        <v>0</v>
      </c>
      <c r="BA75" s="110">
        <f t="shared" si="76"/>
        <v>0</v>
      </c>
      <c r="BB75" s="655"/>
      <c r="BC75" s="390">
        <f t="shared" si="60"/>
        <v>10437.456</v>
      </c>
    </row>
    <row r="76" spans="1:55" ht="35.25" hidden="1" customHeight="1" x14ac:dyDescent="0.3">
      <c r="A76" s="692"/>
      <c r="B76" s="694"/>
      <c r="C76" s="650"/>
      <c r="D76" s="117" t="s">
        <v>37</v>
      </c>
      <c r="E76" s="110">
        <f>E41</f>
        <v>0</v>
      </c>
      <c r="F76" s="113"/>
      <c r="G76" s="338" t="e">
        <f t="shared" si="75"/>
        <v>#DIV/0!</v>
      </c>
      <c r="H76" s="433">
        <f>H41</f>
        <v>0</v>
      </c>
      <c r="I76" s="426"/>
      <c r="J76" s="110" t="e">
        <f t="shared" ref="J76:J78" si="77">SUM(I76/H76*100)</f>
        <v>#DIV/0!</v>
      </c>
      <c r="K76" s="426"/>
      <c r="L76" s="426"/>
      <c r="M76" s="113"/>
      <c r="N76" s="426"/>
      <c r="O76" s="426"/>
      <c r="P76" s="141"/>
      <c r="Q76" s="426"/>
      <c r="R76" s="426"/>
      <c r="S76" s="113"/>
      <c r="T76" s="493"/>
      <c r="U76" s="493"/>
      <c r="V76" s="338" t="e">
        <f t="shared" si="67"/>
        <v>#DIV/0!</v>
      </c>
      <c r="W76" s="113"/>
      <c r="X76" s="113"/>
      <c r="Y76" s="113"/>
      <c r="Z76" s="113"/>
      <c r="AA76" s="142"/>
      <c r="AB76" s="143"/>
      <c r="AC76" s="113"/>
      <c r="AD76" s="141"/>
      <c r="AE76" s="113"/>
      <c r="AF76" s="142"/>
      <c r="AG76" s="143"/>
      <c r="AH76" s="144"/>
      <c r="AI76" s="141"/>
      <c r="AJ76" s="113"/>
      <c r="AK76" s="142"/>
      <c r="AL76" s="143"/>
      <c r="AM76" s="144"/>
      <c r="AN76" s="141"/>
      <c r="AO76" s="113"/>
      <c r="AP76" s="142"/>
      <c r="AQ76" s="143"/>
      <c r="AR76" s="144"/>
      <c r="AS76" s="141"/>
      <c r="AT76" s="113"/>
      <c r="AU76" s="141"/>
      <c r="AV76" s="141"/>
      <c r="AW76" s="144"/>
      <c r="AX76" s="141"/>
      <c r="AY76" s="118"/>
      <c r="AZ76" s="113"/>
      <c r="BA76" s="141"/>
      <c r="BB76" s="656"/>
      <c r="BC76" s="390">
        <f t="shared" si="60"/>
        <v>0</v>
      </c>
    </row>
    <row r="77" spans="1:55" ht="33.049999999999997" customHeight="1" x14ac:dyDescent="0.3">
      <c r="A77" s="692"/>
      <c r="B77" s="694"/>
      <c r="C77" s="650"/>
      <c r="D77" s="117" t="s">
        <v>2</v>
      </c>
      <c r="E77" s="110">
        <f>E42</f>
        <v>0</v>
      </c>
      <c r="F77" s="110">
        <f>F42</f>
        <v>0</v>
      </c>
      <c r="G77" s="338" t="e">
        <f t="shared" si="75"/>
        <v>#DIV/0!</v>
      </c>
      <c r="H77" s="433">
        <f>H42</f>
        <v>0</v>
      </c>
      <c r="I77" s="433">
        <f t="shared" ref="I77:BA77" si="78">I42</f>
        <v>0</v>
      </c>
      <c r="J77" s="110" t="e">
        <f t="shared" si="77"/>
        <v>#DIV/0!</v>
      </c>
      <c r="K77" s="433">
        <f t="shared" si="78"/>
        <v>0</v>
      </c>
      <c r="L77" s="433">
        <f t="shared" si="78"/>
        <v>0</v>
      </c>
      <c r="M77" s="110">
        <f t="shared" si="78"/>
        <v>0</v>
      </c>
      <c r="N77" s="433">
        <f t="shared" si="78"/>
        <v>0</v>
      </c>
      <c r="O77" s="433">
        <f t="shared" si="78"/>
        <v>0</v>
      </c>
      <c r="P77" s="110" t="e">
        <f t="shared" si="78"/>
        <v>#DIV/0!</v>
      </c>
      <c r="Q77" s="433">
        <f t="shared" si="78"/>
        <v>0</v>
      </c>
      <c r="R77" s="433">
        <f t="shared" si="78"/>
        <v>0</v>
      </c>
      <c r="S77" s="110">
        <f t="shared" si="78"/>
        <v>0</v>
      </c>
      <c r="T77" s="500">
        <f t="shared" si="78"/>
        <v>0</v>
      </c>
      <c r="U77" s="500">
        <f t="shared" si="78"/>
        <v>0</v>
      </c>
      <c r="V77" s="338" t="e">
        <f t="shared" si="67"/>
        <v>#DIV/0!</v>
      </c>
      <c r="W77" s="110">
        <f t="shared" si="78"/>
        <v>0</v>
      </c>
      <c r="X77" s="110">
        <f t="shared" si="78"/>
        <v>0</v>
      </c>
      <c r="Y77" s="110">
        <f t="shared" si="78"/>
        <v>0</v>
      </c>
      <c r="Z77" s="110">
        <f t="shared" si="78"/>
        <v>0</v>
      </c>
      <c r="AA77" s="110">
        <f t="shared" si="78"/>
        <v>0</v>
      </c>
      <c r="AB77" s="110">
        <f t="shared" si="78"/>
        <v>0</v>
      </c>
      <c r="AC77" s="110">
        <f t="shared" si="78"/>
        <v>0</v>
      </c>
      <c r="AD77" s="110">
        <f t="shared" si="78"/>
        <v>0</v>
      </c>
      <c r="AE77" s="110">
        <f t="shared" si="78"/>
        <v>0</v>
      </c>
      <c r="AF77" s="110">
        <f t="shared" si="78"/>
        <v>0</v>
      </c>
      <c r="AG77" s="110">
        <f t="shared" si="78"/>
        <v>0</v>
      </c>
      <c r="AH77" s="110">
        <f t="shared" si="78"/>
        <v>0</v>
      </c>
      <c r="AI77" s="110">
        <f t="shared" si="78"/>
        <v>0</v>
      </c>
      <c r="AJ77" s="110">
        <f t="shared" si="78"/>
        <v>0</v>
      </c>
      <c r="AK77" s="110">
        <f t="shared" si="78"/>
        <v>0</v>
      </c>
      <c r="AL77" s="110">
        <f t="shared" si="78"/>
        <v>0</v>
      </c>
      <c r="AM77" s="110">
        <f t="shared" si="78"/>
        <v>0</v>
      </c>
      <c r="AN77" s="110">
        <f t="shared" si="78"/>
        <v>0</v>
      </c>
      <c r="AO77" s="110">
        <f t="shared" si="78"/>
        <v>0</v>
      </c>
      <c r="AP77" s="110">
        <f t="shared" si="78"/>
        <v>0</v>
      </c>
      <c r="AQ77" s="110">
        <f t="shared" si="78"/>
        <v>0</v>
      </c>
      <c r="AR77" s="110">
        <f t="shared" si="78"/>
        <v>0</v>
      </c>
      <c r="AS77" s="110">
        <f t="shared" si="78"/>
        <v>0</v>
      </c>
      <c r="AT77" s="110">
        <f t="shared" si="78"/>
        <v>0</v>
      </c>
      <c r="AU77" s="110">
        <f t="shared" si="78"/>
        <v>0</v>
      </c>
      <c r="AV77" s="110">
        <f t="shared" si="78"/>
        <v>0</v>
      </c>
      <c r="AW77" s="110">
        <f t="shared" si="78"/>
        <v>0</v>
      </c>
      <c r="AX77" s="110">
        <f t="shared" si="78"/>
        <v>0</v>
      </c>
      <c r="AY77" s="110">
        <f t="shared" si="78"/>
        <v>0</v>
      </c>
      <c r="AZ77" s="110">
        <f t="shared" si="78"/>
        <v>0</v>
      </c>
      <c r="BA77" s="110">
        <f t="shared" si="78"/>
        <v>0</v>
      </c>
      <c r="BB77" s="656"/>
      <c r="BC77" s="390">
        <f t="shared" si="60"/>
        <v>0</v>
      </c>
    </row>
    <row r="78" spans="1:55" ht="19.75" customHeight="1" x14ac:dyDescent="0.3">
      <c r="A78" s="692"/>
      <c r="B78" s="694"/>
      <c r="C78" s="650"/>
      <c r="D78" s="120" t="s">
        <v>43</v>
      </c>
      <c r="E78" s="110">
        <f>E43</f>
        <v>10437.456</v>
      </c>
      <c r="F78" s="110">
        <f>F43</f>
        <v>3450.5360000000001</v>
      </c>
      <c r="G78" s="338">
        <f>F78/E78</f>
        <v>0.33059166908104809</v>
      </c>
      <c r="H78" s="433">
        <f>H43</f>
        <v>729.44299999999998</v>
      </c>
      <c r="I78" s="433">
        <f t="shared" ref="I78:BA78" si="79">I43</f>
        <v>729.44299999999998</v>
      </c>
      <c r="J78" s="110">
        <f t="shared" si="77"/>
        <v>100</v>
      </c>
      <c r="K78" s="433">
        <f t="shared" si="79"/>
        <v>1301.0930000000001</v>
      </c>
      <c r="L78" s="433">
        <f t="shared" si="79"/>
        <v>1301.0930000000001</v>
      </c>
      <c r="M78" s="110">
        <f t="shared" si="79"/>
        <v>0</v>
      </c>
      <c r="N78" s="433">
        <f t="shared" si="79"/>
        <v>1420</v>
      </c>
      <c r="O78" s="433">
        <f t="shared" si="79"/>
        <v>1420</v>
      </c>
      <c r="P78" s="338">
        <f>O78/N78</f>
        <v>1</v>
      </c>
      <c r="Q78" s="433">
        <f t="shared" si="79"/>
        <v>0</v>
      </c>
      <c r="R78" s="433">
        <f t="shared" si="79"/>
        <v>0</v>
      </c>
      <c r="S78" s="110">
        <f t="shared" si="79"/>
        <v>0</v>
      </c>
      <c r="T78" s="500">
        <f t="shared" si="79"/>
        <v>0</v>
      </c>
      <c r="U78" s="500">
        <f t="shared" si="79"/>
        <v>0</v>
      </c>
      <c r="V78" s="338" t="e">
        <f t="shared" si="67"/>
        <v>#DIV/0!</v>
      </c>
      <c r="W78" s="110">
        <f t="shared" si="79"/>
        <v>1241.9000000000001</v>
      </c>
      <c r="X78" s="110">
        <f t="shared" si="79"/>
        <v>0</v>
      </c>
      <c r="Y78" s="110">
        <f t="shared" si="79"/>
        <v>0</v>
      </c>
      <c r="Z78" s="110">
        <f t="shared" si="79"/>
        <v>1251</v>
      </c>
      <c r="AA78" s="110">
        <f t="shared" si="79"/>
        <v>0</v>
      </c>
      <c r="AB78" s="110">
        <f t="shared" si="79"/>
        <v>0</v>
      </c>
      <c r="AC78" s="110">
        <f t="shared" si="79"/>
        <v>0</v>
      </c>
      <c r="AD78" s="110">
        <f t="shared" si="79"/>
        <v>0</v>
      </c>
      <c r="AE78" s="110">
        <f t="shared" si="79"/>
        <v>530</v>
      </c>
      <c r="AF78" s="110">
        <f t="shared" si="79"/>
        <v>0</v>
      </c>
      <c r="AG78" s="110">
        <f t="shared" si="79"/>
        <v>0</v>
      </c>
      <c r="AH78" s="110">
        <f t="shared" si="79"/>
        <v>0</v>
      </c>
      <c r="AI78" s="110">
        <f t="shared" si="79"/>
        <v>0</v>
      </c>
      <c r="AJ78" s="110">
        <f t="shared" si="79"/>
        <v>1084.02</v>
      </c>
      <c r="AK78" s="110">
        <f t="shared" si="79"/>
        <v>0</v>
      </c>
      <c r="AL78" s="110">
        <f t="shared" si="79"/>
        <v>0</v>
      </c>
      <c r="AM78" s="110">
        <f t="shared" si="79"/>
        <v>0</v>
      </c>
      <c r="AN78" s="110">
        <f t="shared" si="79"/>
        <v>0</v>
      </c>
      <c r="AO78" s="110">
        <f t="shared" si="79"/>
        <v>1130</v>
      </c>
      <c r="AP78" s="110">
        <f t="shared" si="79"/>
        <v>0</v>
      </c>
      <c r="AQ78" s="110">
        <f t="shared" si="79"/>
        <v>0</v>
      </c>
      <c r="AR78" s="110">
        <f t="shared" si="79"/>
        <v>0</v>
      </c>
      <c r="AS78" s="110">
        <f t="shared" si="79"/>
        <v>0</v>
      </c>
      <c r="AT78" s="110">
        <f t="shared" si="79"/>
        <v>1000</v>
      </c>
      <c r="AU78" s="110">
        <f t="shared" si="79"/>
        <v>0</v>
      </c>
      <c r="AV78" s="110">
        <f t="shared" si="79"/>
        <v>0</v>
      </c>
      <c r="AW78" s="110">
        <f t="shared" si="79"/>
        <v>0</v>
      </c>
      <c r="AX78" s="110">
        <f t="shared" si="79"/>
        <v>0</v>
      </c>
      <c r="AY78" s="110">
        <f t="shared" si="79"/>
        <v>750</v>
      </c>
      <c r="AZ78" s="110">
        <f t="shared" si="79"/>
        <v>0</v>
      </c>
      <c r="BA78" s="110">
        <f t="shared" si="79"/>
        <v>0</v>
      </c>
      <c r="BB78" s="656"/>
      <c r="BC78" s="390">
        <f t="shared" si="60"/>
        <v>10437.456</v>
      </c>
    </row>
    <row r="79" spans="1:55" ht="34.9" customHeight="1" x14ac:dyDescent="0.3">
      <c r="A79" s="692"/>
      <c r="B79" s="694"/>
      <c r="C79" s="650"/>
      <c r="D79" s="202" t="s">
        <v>267</v>
      </c>
      <c r="E79" s="110">
        <f>E44</f>
        <v>0</v>
      </c>
      <c r="F79" s="110">
        <f>F44</f>
        <v>0</v>
      </c>
      <c r="G79" s="338" t="e">
        <f>F79/E79</f>
        <v>#DIV/0!</v>
      </c>
      <c r="H79" s="433">
        <f>H44</f>
        <v>0</v>
      </c>
      <c r="I79" s="431"/>
      <c r="J79" s="111"/>
      <c r="K79" s="431"/>
      <c r="L79" s="431"/>
      <c r="M79" s="111"/>
      <c r="N79" s="431"/>
      <c r="O79" s="431"/>
      <c r="P79" s="145"/>
      <c r="Q79" s="431"/>
      <c r="R79" s="431"/>
      <c r="S79" s="111"/>
      <c r="T79" s="498"/>
      <c r="U79" s="498"/>
      <c r="V79" s="338" t="e">
        <f t="shared" si="67"/>
        <v>#DIV/0!</v>
      </c>
      <c r="W79" s="111"/>
      <c r="X79" s="111"/>
      <c r="Y79" s="111"/>
      <c r="Z79" s="111"/>
      <c r="AA79" s="146"/>
      <c r="AB79" s="147"/>
      <c r="AC79" s="111"/>
      <c r="AD79" s="145"/>
      <c r="AE79" s="111"/>
      <c r="AF79" s="146"/>
      <c r="AG79" s="147"/>
      <c r="AH79" s="148"/>
      <c r="AI79" s="145"/>
      <c r="AJ79" s="111"/>
      <c r="AK79" s="146"/>
      <c r="AL79" s="147"/>
      <c r="AM79" s="148"/>
      <c r="AN79" s="145"/>
      <c r="AO79" s="111"/>
      <c r="AP79" s="146"/>
      <c r="AQ79" s="147"/>
      <c r="AR79" s="148"/>
      <c r="AS79" s="145"/>
      <c r="AT79" s="111"/>
      <c r="AU79" s="145"/>
      <c r="AV79" s="145"/>
      <c r="AW79" s="148"/>
      <c r="AX79" s="145"/>
      <c r="AY79" s="115"/>
      <c r="AZ79" s="111"/>
      <c r="BA79" s="145"/>
      <c r="BB79" s="656"/>
      <c r="BC79" s="390">
        <f t="shared" si="60"/>
        <v>0</v>
      </c>
    </row>
    <row r="80" spans="1:55" ht="34.9" hidden="1" customHeight="1" x14ac:dyDescent="0.3">
      <c r="A80" s="691"/>
      <c r="B80" s="693" t="s">
        <v>270</v>
      </c>
      <c r="C80" s="649"/>
      <c r="D80" s="225" t="s">
        <v>41</v>
      </c>
      <c r="E80" s="110">
        <f>E81+E82+E83+E84</f>
        <v>10437.456</v>
      </c>
      <c r="F80" s="110">
        <f t="shared" ref="F80:BA80" si="80">F81+F82+F83+F84</f>
        <v>3450.5360000000001</v>
      </c>
      <c r="G80" s="110" t="e">
        <f t="shared" si="80"/>
        <v>#DIV/0!</v>
      </c>
      <c r="H80" s="433">
        <f t="shared" si="80"/>
        <v>729.44299999999998</v>
      </c>
      <c r="I80" s="433">
        <f t="shared" si="80"/>
        <v>729.44299999999998</v>
      </c>
      <c r="J80" s="110" t="e">
        <f t="shared" si="80"/>
        <v>#DIV/0!</v>
      </c>
      <c r="K80" s="433">
        <f t="shared" si="80"/>
        <v>1301.0930000000001</v>
      </c>
      <c r="L80" s="433">
        <f t="shared" si="80"/>
        <v>1301.0930000000001</v>
      </c>
      <c r="M80" s="110">
        <f t="shared" si="80"/>
        <v>0</v>
      </c>
      <c r="N80" s="433">
        <f t="shared" si="80"/>
        <v>1420</v>
      </c>
      <c r="O80" s="433">
        <f t="shared" si="80"/>
        <v>1420</v>
      </c>
      <c r="P80" s="110" t="e">
        <f t="shared" si="80"/>
        <v>#DIV/0!</v>
      </c>
      <c r="Q80" s="433">
        <f t="shared" si="80"/>
        <v>0</v>
      </c>
      <c r="R80" s="433">
        <f t="shared" si="80"/>
        <v>0</v>
      </c>
      <c r="S80" s="110">
        <f t="shared" si="80"/>
        <v>0</v>
      </c>
      <c r="T80" s="500">
        <f t="shared" si="80"/>
        <v>0</v>
      </c>
      <c r="U80" s="500">
        <f t="shared" si="80"/>
        <v>0</v>
      </c>
      <c r="V80" s="110" t="e">
        <f t="shared" si="80"/>
        <v>#DIV/0!</v>
      </c>
      <c r="W80" s="110">
        <f t="shared" si="80"/>
        <v>1241.9000000000001</v>
      </c>
      <c r="X80" s="110">
        <f t="shared" si="80"/>
        <v>0</v>
      </c>
      <c r="Y80" s="110">
        <f t="shared" si="80"/>
        <v>0</v>
      </c>
      <c r="Z80" s="110">
        <f t="shared" si="80"/>
        <v>1251</v>
      </c>
      <c r="AA80" s="110">
        <f t="shared" si="80"/>
        <v>0</v>
      </c>
      <c r="AB80" s="110">
        <f t="shared" si="80"/>
        <v>0</v>
      </c>
      <c r="AC80" s="110">
        <f t="shared" si="80"/>
        <v>0</v>
      </c>
      <c r="AD80" s="110">
        <f t="shared" si="80"/>
        <v>0</v>
      </c>
      <c r="AE80" s="110">
        <f t="shared" si="80"/>
        <v>530</v>
      </c>
      <c r="AF80" s="110">
        <f t="shared" si="80"/>
        <v>0</v>
      </c>
      <c r="AG80" s="110">
        <f t="shared" si="80"/>
        <v>0</v>
      </c>
      <c r="AH80" s="110">
        <f t="shared" si="80"/>
        <v>0</v>
      </c>
      <c r="AI80" s="110">
        <f t="shared" si="80"/>
        <v>0</v>
      </c>
      <c r="AJ80" s="110">
        <f t="shared" si="80"/>
        <v>1084.02</v>
      </c>
      <c r="AK80" s="110">
        <f t="shared" si="80"/>
        <v>0</v>
      </c>
      <c r="AL80" s="110">
        <f t="shared" si="80"/>
        <v>0</v>
      </c>
      <c r="AM80" s="110">
        <f t="shared" si="80"/>
        <v>0</v>
      </c>
      <c r="AN80" s="110">
        <f t="shared" si="80"/>
        <v>0</v>
      </c>
      <c r="AO80" s="110">
        <f t="shared" si="80"/>
        <v>1130</v>
      </c>
      <c r="AP80" s="110">
        <f t="shared" si="80"/>
        <v>0</v>
      </c>
      <c r="AQ80" s="110">
        <f t="shared" si="80"/>
        <v>0</v>
      </c>
      <c r="AR80" s="110">
        <f t="shared" si="80"/>
        <v>0</v>
      </c>
      <c r="AS80" s="110">
        <f t="shared" si="80"/>
        <v>0</v>
      </c>
      <c r="AT80" s="110">
        <f t="shared" si="80"/>
        <v>1000</v>
      </c>
      <c r="AU80" s="110">
        <f t="shared" si="80"/>
        <v>0</v>
      </c>
      <c r="AV80" s="110">
        <f t="shared" si="80"/>
        <v>0</v>
      </c>
      <c r="AW80" s="110">
        <f t="shared" si="80"/>
        <v>0</v>
      </c>
      <c r="AX80" s="110">
        <f t="shared" si="80"/>
        <v>0</v>
      </c>
      <c r="AY80" s="110">
        <f t="shared" si="80"/>
        <v>750</v>
      </c>
      <c r="AZ80" s="110">
        <f t="shared" si="80"/>
        <v>0</v>
      </c>
      <c r="BA80" s="110">
        <f t="shared" si="80"/>
        <v>0</v>
      </c>
      <c r="BB80" s="655"/>
      <c r="BC80" s="390">
        <f t="shared" si="60"/>
        <v>10437.456</v>
      </c>
    </row>
    <row r="81" spans="1:55" ht="34.9" hidden="1" customHeight="1" x14ac:dyDescent="0.3">
      <c r="A81" s="692"/>
      <c r="B81" s="694"/>
      <c r="C81" s="650"/>
      <c r="D81" s="117" t="s">
        <v>37</v>
      </c>
      <c r="E81" s="110"/>
      <c r="F81" s="113"/>
      <c r="G81" s="118"/>
      <c r="H81" s="433"/>
      <c r="I81" s="426"/>
      <c r="J81" s="113"/>
      <c r="K81" s="426"/>
      <c r="L81" s="426"/>
      <c r="M81" s="113"/>
      <c r="N81" s="426"/>
      <c r="O81" s="426"/>
      <c r="P81" s="141"/>
      <c r="Q81" s="426"/>
      <c r="R81" s="426"/>
      <c r="S81" s="113"/>
      <c r="T81" s="493"/>
      <c r="U81" s="493"/>
      <c r="V81" s="113"/>
      <c r="W81" s="113"/>
      <c r="X81" s="113"/>
      <c r="Y81" s="113"/>
      <c r="Z81" s="113"/>
      <c r="AA81" s="142"/>
      <c r="AB81" s="143"/>
      <c r="AC81" s="113"/>
      <c r="AD81" s="141"/>
      <c r="AE81" s="113"/>
      <c r="AF81" s="142"/>
      <c r="AG81" s="143"/>
      <c r="AH81" s="144"/>
      <c r="AI81" s="141"/>
      <c r="AJ81" s="113"/>
      <c r="AK81" s="142"/>
      <c r="AL81" s="143"/>
      <c r="AM81" s="144"/>
      <c r="AN81" s="141"/>
      <c r="AO81" s="113"/>
      <c r="AP81" s="142"/>
      <c r="AQ81" s="143"/>
      <c r="AR81" s="144"/>
      <c r="AS81" s="141"/>
      <c r="AT81" s="113"/>
      <c r="AU81" s="141"/>
      <c r="AV81" s="141"/>
      <c r="AW81" s="144"/>
      <c r="AX81" s="141"/>
      <c r="AY81" s="118"/>
      <c r="AZ81" s="113"/>
      <c r="BA81" s="141"/>
      <c r="BB81" s="656"/>
      <c r="BC81" s="390">
        <f t="shared" si="60"/>
        <v>0</v>
      </c>
    </row>
    <row r="82" spans="1:55" ht="34.9" hidden="1" customHeight="1" x14ac:dyDescent="0.3">
      <c r="A82" s="692"/>
      <c r="B82" s="694"/>
      <c r="C82" s="650"/>
      <c r="D82" s="117" t="s">
        <v>2</v>
      </c>
      <c r="E82" s="110">
        <f>E77</f>
        <v>0</v>
      </c>
      <c r="F82" s="110">
        <f t="shared" ref="F82:BA82" si="81">F77</f>
        <v>0</v>
      </c>
      <c r="G82" s="110" t="e">
        <f t="shared" si="81"/>
        <v>#DIV/0!</v>
      </c>
      <c r="H82" s="433">
        <f t="shared" si="81"/>
        <v>0</v>
      </c>
      <c r="I82" s="433">
        <f t="shared" si="81"/>
        <v>0</v>
      </c>
      <c r="J82" s="110" t="e">
        <f t="shared" si="81"/>
        <v>#DIV/0!</v>
      </c>
      <c r="K82" s="433">
        <f t="shared" si="81"/>
        <v>0</v>
      </c>
      <c r="L82" s="433">
        <f t="shared" si="81"/>
        <v>0</v>
      </c>
      <c r="M82" s="110">
        <f t="shared" si="81"/>
        <v>0</v>
      </c>
      <c r="N82" s="433">
        <f t="shared" si="81"/>
        <v>0</v>
      </c>
      <c r="O82" s="433">
        <f t="shared" si="81"/>
        <v>0</v>
      </c>
      <c r="P82" s="110" t="e">
        <f t="shared" si="81"/>
        <v>#DIV/0!</v>
      </c>
      <c r="Q82" s="433">
        <f t="shared" si="81"/>
        <v>0</v>
      </c>
      <c r="R82" s="433">
        <f t="shared" si="81"/>
        <v>0</v>
      </c>
      <c r="S82" s="110">
        <f t="shared" si="81"/>
        <v>0</v>
      </c>
      <c r="T82" s="500">
        <f t="shared" si="81"/>
        <v>0</v>
      </c>
      <c r="U82" s="500">
        <f t="shared" si="81"/>
        <v>0</v>
      </c>
      <c r="V82" s="110" t="e">
        <f t="shared" si="81"/>
        <v>#DIV/0!</v>
      </c>
      <c r="W82" s="110">
        <f t="shared" si="81"/>
        <v>0</v>
      </c>
      <c r="X82" s="110">
        <f t="shared" si="81"/>
        <v>0</v>
      </c>
      <c r="Y82" s="110">
        <f t="shared" si="81"/>
        <v>0</v>
      </c>
      <c r="Z82" s="110">
        <f t="shared" si="81"/>
        <v>0</v>
      </c>
      <c r="AA82" s="110">
        <f t="shared" si="81"/>
        <v>0</v>
      </c>
      <c r="AB82" s="110">
        <f t="shared" si="81"/>
        <v>0</v>
      </c>
      <c r="AC82" s="110">
        <f t="shared" si="81"/>
        <v>0</v>
      </c>
      <c r="AD82" s="110">
        <f t="shared" si="81"/>
        <v>0</v>
      </c>
      <c r="AE82" s="110">
        <f t="shared" si="81"/>
        <v>0</v>
      </c>
      <c r="AF82" s="110">
        <f t="shared" si="81"/>
        <v>0</v>
      </c>
      <c r="AG82" s="110">
        <f t="shared" si="81"/>
        <v>0</v>
      </c>
      <c r="AH82" s="110">
        <f t="shared" si="81"/>
        <v>0</v>
      </c>
      <c r="AI82" s="110">
        <f t="shared" si="81"/>
        <v>0</v>
      </c>
      <c r="AJ82" s="110">
        <f t="shared" si="81"/>
        <v>0</v>
      </c>
      <c r="AK82" s="110">
        <f t="shared" si="81"/>
        <v>0</v>
      </c>
      <c r="AL82" s="110">
        <f t="shared" si="81"/>
        <v>0</v>
      </c>
      <c r="AM82" s="110">
        <f t="shared" si="81"/>
        <v>0</v>
      </c>
      <c r="AN82" s="110">
        <f t="shared" si="81"/>
        <v>0</v>
      </c>
      <c r="AO82" s="110">
        <f t="shared" si="81"/>
        <v>0</v>
      </c>
      <c r="AP82" s="110">
        <f t="shared" si="81"/>
        <v>0</v>
      </c>
      <c r="AQ82" s="110">
        <f t="shared" si="81"/>
        <v>0</v>
      </c>
      <c r="AR82" s="110">
        <f t="shared" si="81"/>
        <v>0</v>
      </c>
      <c r="AS82" s="110">
        <f t="shared" si="81"/>
        <v>0</v>
      </c>
      <c r="AT82" s="110">
        <f t="shared" si="81"/>
        <v>0</v>
      </c>
      <c r="AU82" s="110">
        <f t="shared" si="81"/>
        <v>0</v>
      </c>
      <c r="AV82" s="110">
        <f t="shared" si="81"/>
        <v>0</v>
      </c>
      <c r="AW82" s="110">
        <f t="shared" si="81"/>
        <v>0</v>
      </c>
      <c r="AX82" s="110">
        <f t="shared" si="81"/>
        <v>0</v>
      </c>
      <c r="AY82" s="110">
        <f t="shared" si="81"/>
        <v>0</v>
      </c>
      <c r="AZ82" s="110">
        <f t="shared" si="81"/>
        <v>0</v>
      </c>
      <c r="BA82" s="110">
        <f t="shared" si="81"/>
        <v>0</v>
      </c>
      <c r="BB82" s="656"/>
      <c r="BC82" s="390">
        <f t="shared" si="60"/>
        <v>0</v>
      </c>
    </row>
    <row r="83" spans="1:55" ht="68.25" hidden="1" customHeight="1" x14ac:dyDescent="0.3">
      <c r="A83" s="692"/>
      <c r="B83" s="694"/>
      <c r="C83" s="650"/>
      <c r="D83" s="120" t="s">
        <v>43</v>
      </c>
      <c r="E83" s="110">
        <f>E78</f>
        <v>10437.456</v>
      </c>
      <c r="F83" s="110">
        <f t="shared" ref="F83:G83" si="82">F78</f>
        <v>3450.5360000000001</v>
      </c>
      <c r="G83" s="110">
        <f t="shared" si="82"/>
        <v>0.33059166908104809</v>
      </c>
      <c r="H83" s="433">
        <f>H78</f>
        <v>729.44299999999998</v>
      </c>
      <c r="I83" s="433">
        <f t="shared" ref="I83:BA83" si="83">I78</f>
        <v>729.44299999999998</v>
      </c>
      <c r="J83" s="110">
        <f t="shared" si="83"/>
        <v>100</v>
      </c>
      <c r="K83" s="433">
        <f t="shared" si="83"/>
        <v>1301.0930000000001</v>
      </c>
      <c r="L83" s="433">
        <f t="shared" si="83"/>
        <v>1301.0930000000001</v>
      </c>
      <c r="M83" s="110">
        <f t="shared" si="83"/>
        <v>0</v>
      </c>
      <c r="N83" s="433">
        <f t="shared" si="83"/>
        <v>1420</v>
      </c>
      <c r="O83" s="433">
        <f t="shared" si="83"/>
        <v>1420</v>
      </c>
      <c r="P83" s="110">
        <f t="shared" si="83"/>
        <v>1</v>
      </c>
      <c r="Q83" s="433">
        <f t="shared" si="83"/>
        <v>0</v>
      </c>
      <c r="R83" s="433">
        <f t="shared" si="83"/>
        <v>0</v>
      </c>
      <c r="S83" s="110">
        <f t="shared" si="83"/>
        <v>0</v>
      </c>
      <c r="T83" s="500">
        <f t="shared" si="83"/>
        <v>0</v>
      </c>
      <c r="U83" s="500">
        <f t="shared" si="83"/>
        <v>0</v>
      </c>
      <c r="V83" s="110" t="e">
        <f t="shared" si="83"/>
        <v>#DIV/0!</v>
      </c>
      <c r="W83" s="110">
        <f t="shared" si="83"/>
        <v>1241.9000000000001</v>
      </c>
      <c r="X83" s="110">
        <f t="shared" si="83"/>
        <v>0</v>
      </c>
      <c r="Y83" s="110">
        <f t="shared" si="83"/>
        <v>0</v>
      </c>
      <c r="Z83" s="110">
        <f t="shared" si="83"/>
        <v>1251</v>
      </c>
      <c r="AA83" s="110">
        <f t="shared" si="83"/>
        <v>0</v>
      </c>
      <c r="AB83" s="110">
        <f t="shared" si="83"/>
        <v>0</v>
      </c>
      <c r="AC83" s="110">
        <f t="shared" si="83"/>
        <v>0</v>
      </c>
      <c r="AD83" s="110">
        <f t="shared" si="83"/>
        <v>0</v>
      </c>
      <c r="AE83" s="110">
        <f t="shared" si="83"/>
        <v>530</v>
      </c>
      <c r="AF83" s="110">
        <f t="shared" si="83"/>
        <v>0</v>
      </c>
      <c r="AG83" s="110">
        <f t="shared" si="83"/>
        <v>0</v>
      </c>
      <c r="AH83" s="110">
        <f t="shared" si="83"/>
        <v>0</v>
      </c>
      <c r="AI83" s="110">
        <f t="shared" si="83"/>
        <v>0</v>
      </c>
      <c r="AJ83" s="110">
        <f t="shared" si="83"/>
        <v>1084.02</v>
      </c>
      <c r="AK83" s="110">
        <f t="shared" si="83"/>
        <v>0</v>
      </c>
      <c r="AL83" s="110">
        <f t="shared" si="83"/>
        <v>0</v>
      </c>
      <c r="AM83" s="110">
        <f t="shared" si="83"/>
        <v>0</v>
      </c>
      <c r="AN83" s="110">
        <f t="shared" si="83"/>
        <v>0</v>
      </c>
      <c r="AO83" s="110">
        <f t="shared" si="83"/>
        <v>1130</v>
      </c>
      <c r="AP83" s="110">
        <f t="shared" si="83"/>
        <v>0</v>
      </c>
      <c r="AQ83" s="110">
        <f t="shared" si="83"/>
        <v>0</v>
      </c>
      <c r="AR83" s="110">
        <f t="shared" si="83"/>
        <v>0</v>
      </c>
      <c r="AS83" s="110">
        <f t="shared" si="83"/>
        <v>0</v>
      </c>
      <c r="AT83" s="110">
        <f t="shared" si="83"/>
        <v>1000</v>
      </c>
      <c r="AU83" s="110">
        <f t="shared" si="83"/>
        <v>0</v>
      </c>
      <c r="AV83" s="110">
        <f t="shared" si="83"/>
        <v>0</v>
      </c>
      <c r="AW83" s="110">
        <f t="shared" si="83"/>
        <v>0</v>
      </c>
      <c r="AX83" s="110">
        <f t="shared" si="83"/>
        <v>0</v>
      </c>
      <c r="AY83" s="110">
        <f t="shared" si="83"/>
        <v>750</v>
      </c>
      <c r="AZ83" s="110">
        <f t="shared" si="83"/>
        <v>0</v>
      </c>
      <c r="BA83" s="110">
        <f t="shared" si="83"/>
        <v>0</v>
      </c>
      <c r="BB83" s="656"/>
      <c r="BC83" s="390">
        <f t="shared" si="60"/>
        <v>10437.456</v>
      </c>
    </row>
    <row r="84" spans="1:55" ht="34.9" hidden="1" customHeight="1" x14ac:dyDescent="0.3">
      <c r="A84" s="736"/>
      <c r="B84" s="759"/>
      <c r="C84" s="760"/>
      <c r="D84" s="202" t="s">
        <v>267</v>
      </c>
      <c r="E84" s="110"/>
      <c r="F84" s="111"/>
      <c r="G84" s="115"/>
      <c r="H84" s="433"/>
      <c r="I84" s="431"/>
      <c r="J84" s="111"/>
      <c r="K84" s="431"/>
      <c r="L84" s="431"/>
      <c r="M84" s="111"/>
      <c r="N84" s="431"/>
      <c r="O84" s="431"/>
      <c r="P84" s="145"/>
      <c r="Q84" s="431"/>
      <c r="R84" s="431"/>
      <c r="S84" s="111"/>
      <c r="T84" s="498"/>
      <c r="U84" s="498"/>
      <c r="V84" s="111"/>
      <c r="W84" s="111"/>
      <c r="X84" s="111"/>
      <c r="Y84" s="111"/>
      <c r="Z84" s="111"/>
      <c r="AA84" s="146"/>
      <c r="AB84" s="147"/>
      <c r="AC84" s="111"/>
      <c r="AD84" s="145"/>
      <c r="AE84" s="111"/>
      <c r="AF84" s="146"/>
      <c r="AG84" s="147"/>
      <c r="AH84" s="148"/>
      <c r="AI84" s="145"/>
      <c r="AJ84" s="111"/>
      <c r="AK84" s="146"/>
      <c r="AL84" s="147"/>
      <c r="AM84" s="148"/>
      <c r="AN84" s="145"/>
      <c r="AO84" s="111"/>
      <c r="AP84" s="146"/>
      <c r="AQ84" s="147"/>
      <c r="AR84" s="148"/>
      <c r="AS84" s="145"/>
      <c r="AT84" s="111"/>
      <c r="AU84" s="145"/>
      <c r="AV84" s="145"/>
      <c r="AW84" s="148"/>
      <c r="AX84" s="145"/>
      <c r="AY84" s="115"/>
      <c r="AZ84" s="111"/>
      <c r="BA84" s="145"/>
      <c r="BB84" s="656"/>
      <c r="BC84" s="390">
        <f t="shared" si="60"/>
        <v>0</v>
      </c>
    </row>
    <row r="85" spans="1:55" ht="15.65" x14ac:dyDescent="0.3">
      <c r="A85" s="668" t="s">
        <v>295</v>
      </c>
      <c r="B85" s="669"/>
      <c r="C85" s="669"/>
      <c r="D85" s="669"/>
      <c r="E85" s="669"/>
      <c r="F85" s="669"/>
      <c r="G85" s="669"/>
      <c r="H85" s="669"/>
      <c r="I85" s="669"/>
      <c r="J85" s="669"/>
      <c r="K85" s="669"/>
      <c r="L85" s="669"/>
      <c r="M85" s="669"/>
      <c r="N85" s="669"/>
      <c r="O85" s="669"/>
      <c r="P85" s="669"/>
      <c r="Q85" s="669"/>
      <c r="R85" s="669"/>
      <c r="S85" s="669"/>
      <c r="T85" s="669"/>
      <c r="U85" s="669"/>
      <c r="V85" s="669"/>
      <c r="W85" s="669"/>
      <c r="X85" s="669"/>
      <c r="Y85" s="669"/>
      <c r="Z85" s="669"/>
      <c r="AA85" s="669"/>
      <c r="AB85" s="669"/>
      <c r="AC85" s="669"/>
      <c r="AD85" s="669"/>
      <c r="AE85" s="669"/>
      <c r="AF85" s="669"/>
      <c r="AG85" s="669"/>
      <c r="AH85" s="669"/>
      <c r="AI85" s="669"/>
      <c r="AJ85" s="669"/>
      <c r="AK85" s="669"/>
      <c r="AL85" s="669"/>
      <c r="AM85" s="669"/>
      <c r="AN85" s="669"/>
      <c r="AO85" s="669"/>
      <c r="AP85" s="669"/>
      <c r="AQ85" s="669"/>
      <c r="AR85" s="669"/>
      <c r="AS85" s="669"/>
      <c r="AT85" s="669"/>
      <c r="AU85" s="669"/>
      <c r="AV85" s="669"/>
      <c r="AW85" s="669"/>
      <c r="AX85" s="669"/>
      <c r="AY85" s="669"/>
      <c r="AZ85" s="669"/>
      <c r="BA85" s="669"/>
      <c r="BB85" s="670"/>
      <c r="BC85" s="390">
        <f t="shared" si="60"/>
        <v>0</v>
      </c>
    </row>
    <row r="86" spans="1:55" ht="22.55" customHeight="1" x14ac:dyDescent="0.3">
      <c r="A86" s="709" t="s">
        <v>296</v>
      </c>
      <c r="B86" s="663" t="s">
        <v>307</v>
      </c>
      <c r="C86" s="663" t="s">
        <v>305</v>
      </c>
      <c r="D86" s="397" t="s">
        <v>41</v>
      </c>
      <c r="E86" s="98">
        <f>E91+E101+E106+E111+E96+E116+E121+E126+E131+E135+E139</f>
        <v>31252.668170000001</v>
      </c>
      <c r="F86" s="98">
        <f>F91+F101+F106+F111+F96+F116+F121+F126</f>
        <v>5215.0042300000005</v>
      </c>
      <c r="G86" s="344">
        <f t="shared" ref="G86:G89" si="84">F86/E86</f>
        <v>0.16686588811018629</v>
      </c>
      <c r="H86" s="98">
        <f t="shared" ref="H86" si="85">H91++H101</f>
        <v>953.23775999999998</v>
      </c>
      <c r="I86" s="98">
        <f>I91+I101++I96+I106+I111+I116+I121+I126</f>
        <v>953.23775999999998</v>
      </c>
      <c r="J86" s="98">
        <f t="shared" ref="J86:J88" si="86">SUM(I86/H86*100)</f>
        <v>100</v>
      </c>
      <c r="K86" s="98">
        <f>K91+K101++K96+K106+K111+K116+K121+K126</f>
        <v>988</v>
      </c>
      <c r="L86" s="98">
        <f t="shared" ref="L86:BA86" si="87">L91+L101++L96+L106+L111+L116+L121+L126</f>
        <v>988</v>
      </c>
      <c r="M86" s="98">
        <f t="shared" si="87"/>
        <v>0</v>
      </c>
      <c r="N86" s="98">
        <f t="shared" si="87"/>
        <v>484</v>
      </c>
      <c r="O86" s="98">
        <f t="shared" si="87"/>
        <v>484</v>
      </c>
      <c r="P86" s="477">
        <f>O86/N86</f>
        <v>1</v>
      </c>
      <c r="Q86" s="98">
        <f>Q91+Q101++Q96+Q106+Q111+Q116+Q121+Q126</f>
        <v>2302.0671199999997</v>
      </c>
      <c r="R86" s="98">
        <f t="shared" si="87"/>
        <v>2302.0671199999997</v>
      </c>
      <c r="S86" s="98">
        <f t="shared" si="87"/>
        <v>0</v>
      </c>
      <c r="T86" s="500">
        <f t="shared" ref="T86:U86" si="88">T89</f>
        <v>487.69934999999998</v>
      </c>
      <c r="U86" s="500">
        <f t="shared" si="88"/>
        <v>487.69934999999998</v>
      </c>
      <c r="V86" s="344">
        <f t="shared" ref="V86:V147" si="89">U86/T86</f>
        <v>1</v>
      </c>
      <c r="W86" s="98">
        <f>W89</f>
        <v>14512.797560000001</v>
      </c>
      <c r="X86" s="98">
        <f t="shared" ref="X86:AL86" si="90">X89</f>
        <v>0</v>
      </c>
      <c r="Y86" s="98">
        <f t="shared" si="90"/>
        <v>0</v>
      </c>
      <c r="Z86" s="98">
        <f t="shared" si="90"/>
        <v>6495.61546</v>
      </c>
      <c r="AA86" s="98">
        <f t="shared" si="90"/>
        <v>0</v>
      </c>
      <c r="AB86" s="98">
        <f t="shared" si="90"/>
        <v>1000</v>
      </c>
      <c r="AC86" s="98">
        <f t="shared" si="90"/>
        <v>0</v>
      </c>
      <c r="AD86" s="98">
        <f t="shared" si="90"/>
        <v>0</v>
      </c>
      <c r="AE86" s="98">
        <f t="shared" si="90"/>
        <v>1512.33546</v>
      </c>
      <c r="AF86" s="98">
        <f t="shared" si="90"/>
        <v>0</v>
      </c>
      <c r="AG86" s="98">
        <f t="shared" si="90"/>
        <v>0</v>
      </c>
      <c r="AH86" s="98">
        <f t="shared" si="90"/>
        <v>0</v>
      </c>
      <c r="AI86" s="98">
        <f t="shared" si="90"/>
        <v>0</v>
      </c>
      <c r="AJ86" s="98">
        <f t="shared" si="90"/>
        <v>1000</v>
      </c>
      <c r="AK86" s="98">
        <f t="shared" si="90"/>
        <v>0</v>
      </c>
      <c r="AL86" s="98">
        <f t="shared" si="90"/>
        <v>0</v>
      </c>
      <c r="AM86" s="98">
        <f t="shared" si="87"/>
        <v>0</v>
      </c>
      <c r="AN86" s="98">
        <f t="shared" si="87"/>
        <v>0</v>
      </c>
      <c r="AO86" s="98">
        <f t="shared" si="87"/>
        <v>1000</v>
      </c>
      <c r="AP86" s="98">
        <f t="shared" si="87"/>
        <v>0</v>
      </c>
      <c r="AQ86" s="98">
        <f t="shared" si="87"/>
        <v>0</v>
      </c>
      <c r="AR86" s="98">
        <f t="shared" si="87"/>
        <v>0</v>
      </c>
      <c r="AS86" s="98">
        <f t="shared" si="87"/>
        <v>0</v>
      </c>
      <c r="AT86" s="98">
        <f>AT91+AT101++AT96+AT106+AT111+AT116+AT121+AT126</f>
        <v>516.91546000000005</v>
      </c>
      <c r="AU86" s="98">
        <f t="shared" si="87"/>
        <v>0</v>
      </c>
      <c r="AV86" s="98">
        <f t="shared" si="87"/>
        <v>0</v>
      </c>
      <c r="AW86" s="98">
        <f t="shared" si="87"/>
        <v>0</v>
      </c>
      <c r="AX86" s="98">
        <f t="shared" si="87"/>
        <v>0</v>
      </c>
      <c r="AY86" s="98">
        <f t="shared" si="87"/>
        <v>0</v>
      </c>
      <c r="AZ86" s="98">
        <f t="shared" si="87"/>
        <v>0</v>
      </c>
      <c r="BA86" s="98">
        <f t="shared" si="87"/>
        <v>0</v>
      </c>
      <c r="BB86" s="671"/>
      <c r="BC86" s="390">
        <f t="shared" ref="BC86:BC88" si="91">H86+K86+N86+Q86+T86+W86+Z86+AE86+AJ86+AO86+AT86+AY86+AB86</f>
        <v>31252.668170000001</v>
      </c>
    </row>
    <row r="87" spans="1:55" ht="36.799999999999997" hidden="1" customHeight="1" x14ac:dyDescent="0.3">
      <c r="A87" s="710"/>
      <c r="B87" s="666"/>
      <c r="C87" s="666"/>
      <c r="D87" s="242" t="s">
        <v>37</v>
      </c>
      <c r="E87" s="98">
        <f t="shared" ref="E87:E88" si="92">E92+E102+E107+E112+E97+E117+E122+E127+E131+E135+E139</f>
        <v>4684.5672000000004</v>
      </c>
      <c r="F87" s="98">
        <f t="shared" ref="F87:F88" si="93">F92+F102+F107+F112+F97</f>
        <v>0</v>
      </c>
      <c r="G87" s="344"/>
      <c r="H87" s="98">
        <f>H92++H102</f>
        <v>0</v>
      </c>
      <c r="I87" s="98">
        <f>I92+I102++I97+I107+I112+I117+I122+I127</f>
        <v>0</v>
      </c>
      <c r="J87" s="98" t="e">
        <f t="shared" si="86"/>
        <v>#DIV/0!</v>
      </c>
      <c r="K87" s="99"/>
      <c r="L87" s="99"/>
      <c r="M87" s="99"/>
      <c r="N87" s="99"/>
      <c r="O87" s="99"/>
      <c r="P87" s="477" t="e">
        <f t="shared" ref="P87:P90" si="94">O87/N87</f>
        <v>#DIV/0!</v>
      </c>
      <c r="Q87" s="99"/>
      <c r="R87" s="99"/>
      <c r="S87" s="99"/>
      <c r="T87" s="500">
        <f t="shared" ref="T87:T88" si="95">T92+T102++T97+T107+T117+T122+T127+T112+T131+T135+T139</f>
        <v>0</v>
      </c>
      <c r="U87" s="493"/>
      <c r="V87" s="344" t="e">
        <f t="shared" si="89"/>
        <v>#DIV/0!</v>
      </c>
      <c r="W87" s="99"/>
      <c r="X87" s="99"/>
      <c r="Y87" s="99"/>
      <c r="Z87" s="99"/>
      <c r="AA87" s="123"/>
      <c r="AB87" s="124"/>
      <c r="AC87" s="137"/>
      <c r="AD87" s="122"/>
      <c r="AE87" s="122"/>
      <c r="AF87" s="123"/>
      <c r="AG87" s="124"/>
      <c r="AH87" s="137"/>
      <c r="AI87" s="99"/>
      <c r="AJ87" s="122"/>
      <c r="AK87" s="123"/>
      <c r="AL87" s="124"/>
      <c r="AM87" s="137"/>
      <c r="AN87" s="99"/>
      <c r="AO87" s="137"/>
      <c r="AP87" s="123"/>
      <c r="AQ87" s="124"/>
      <c r="AR87" s="137"/>
      <c r="AS87" s="99"/>
      <c r="AT87" s="137"/>
      <c r="AU87" s="132"/>
      <c r="AV87" s="131"/>
      <c r="AW87" s="137"/>
      <c r="AX87" s="99"/>
      <c r="AY87" s="137"/>
      <c r="AZ87" s="99"/>
      <c r="BA87" s="99"/>
      <c r="BB87" s="672"/>
      <c r="BC87" s="390">
        <f t="shared" si="91"/>
        <v>0</v>
      </c>
    </row>
    <row r="88" spans="1:55" ht="35.4" customHeight="1" x14ac:dyDescent="0.3">
      <c r="A88" s="710"/>
      <c r="B88" s="666"/>
      <c r="C88" s="666"/>
      <c r="D88" s="242" t="s">
        <v>2</v>
      </c>
      <c r="E88" s="98">
        <f t="shared" si="92"/>
        <v>0</v>
      </c>
      <c r="F88" s="98">
        <f t="shared" si="93"/>
        <v>0</v>
      </c>
      <c r="G88" s="344"/>
      <c r="H88" s="98">
        <f>H93+H103++H98+H108+H113</f>
        <v>0</v>
      </c>
      <c r="I88" s="98">
        <f>I93+I103++I98+I108+I113+I118+I123+I128</f>
        <v>0</v>
      </c>
      <c r="J88" s="98" t="e">
        <f t="shared" si="86"/>
        <v>#DIV/0!</v>
      </c>
      <c r="K88" s="100"/>
      <c r="L88" s="100"/>
      <c r="M88" s="100"/>
      <c r="N88" s="100"/>
      <c r="O88" s="100"/>
      <c r="P88" s="477" t="e">
        <f t="shared" si="94"/>
        <v>#DIV/0!</v>
      </c>
      <c r="Q88" s="100"/>
      <c r="R88" s="100"/>
      <c r="S88" s="100"/>
      <c r="T88" s="500">
        <f t="shared" si="95"/>
        <v>0</v>
      </c>
      <c r="U88" s="496"/>
      <c r="V88" s="344" t="e">
        <f t="shared" si="89"/>
        <v>#DIV/0!</v>
      </c>
      <c r="W88" s="100"/>
      <c r="X88" s="100"/>
      <c r="Y88" s="100"/>
      <c r="Z88" s="100"/>
      <c r="AA88" s="126"/>
      <c r="AB88" s="127"/>
      <c r="AC88" s="138"/>
      <c r="AD88" s="125"/>
      <c r="AE88" s="125"/>
      <c r="AF88" s="126"/>
      <c r="AG88" s="127"/>
      <c r="AH88" s="138"/>
      <c r="AI88" s="100"/>
      <c r="AJ88" s="125"/>
      <c r="AK88" s="126"/>
      <c r="AL88" s="127"/>
      <c r="AM88" s="138"/>
      <c r="AN88" s="100"/>
      <c r="AO88" s="138"/>
      <c r="AP88" s="126"/>
      <c r="AQ88" s="127"/>
      <c r="AR88" s="138"/>
      <c r="AS88" s="100"/>
      <c r="AT88" s="138"/>
      <c r="AU88" s="126"/>
      <c r="AV88" s="127"/>
      <c r="AW88" s="138"/>
      <c r="AX88" s="100"/>
      <c r="AY88" s="138"/>
      <c r="AZ88" s="100"/>
      <c r="BA88" s="100"/>
      <c r="BB88" s="672"/>
      <c r="BC88" s="390">
        <f t="shared" si="91"/>
        <v>0</v>
      </c>
    </row>
    <row r="89" spans="1:55" ht="22.55" customHeight="1" x14ac:dyDescent="0.3">
      <c r="A89" s="710"/>
      <c r="B89" s="666"/>
      <c r="C89" s="666"/>
      <c r="D89" s="245" t="s">
        <v>43</v>
      </c>
      <c r="E89" s="98">
        <f>E94+E104+E109+E114+E99+E119+E124+E129+E133+E137+E141</f>
        <v>31252.668170000001</v>
      </c>
      <c r="F89" s="98">
        <f>F94+F104+F109+F114+F99+F119+F124+F129+F133+F137+F141</f>
        <v>5215.0042300000005</v>
      </c>
      <c r="G89" s="344">
        <f t="shared" si="84"/>
        <v>0.16686588811018629</v>
      </c>
      <c r="H89" s="98">
        <f>H94+H104++H99+H109+H114</f>
        <v>953.23775999999998</v>
      </c>
      <c r="I89" s="98">
        <f>I94+I104++I99+I109+I114+I119+I124+I129</f>
        <v>953.23775999999998</v>
      </c>
      <c r="J89" s="98">
        <f>SUM(I89/H89*100)</f>
        <v>100</v>
      </c>
      <c r="K89" s="98">
        <f t="shared" ref="K89:S89" si="96">K94+K104++K99+K109+K114+K119+K124+K129</f>
        <v>988</v>
      </c>
      <c r="L89" s="98">
        <f t="shared" si="96"/>
        <v>988</v>
      </c>
      <c r="M89" s="98">
        <f t="shared" si="96"/>
        <v>0</v>
      </c>
      <c r="N89" s="98">
        <f t="shared" si="96"/>
        <v>484</v>
      </c>
      <c r="O89" s="98">
        <f t="shared" si="96"/>
        <v>484</v>
      </c>
      <c r="P89" s="477">
        <f t="shared" si="94"/>
        <v>1</v>
      </c>
      <c r="Q89" s="98">
        <f>Q94+Q104++Q99+Q109+Q114+Q119+Q124+Q129+Q133+Q137+Q141</f>
        <v>2302.0671199999997</v>
      </c>
      <c r="R89" s="98">
        <f>R94+R104++R99+R109+R114+R119+R124+R129</f>
        <v>2302.0671199999997</v>
      </c>
      <c r="S89" s="98">
        <f t="shared" si="96"/>
        <v>0</v>
      </c>
      <c r="T89" s="500">
        <f>T94+T104++T99+T109+T119+T124+T129+T114+T133+T137+T141</f>
        <v>487.69934999999998</v>
      </c>
      <c r="U89" s="500">
        <f t="shared" ref="U89" si="97">U94+U104++U99+U109+U119+U124+U129+U114+U133+U137+U141</f>
        <v>487.69934999999998</v>
      </c>
      <c r="V89" s="344">
        <f t="shared" si="89"/>
        <v>1</v>
      </c>
      <c r="W89" s="98">
        <f>W94+W104++W99+W109+W114+W119+W124+W129+W133+W137+W141</f>
        <v>14512.797560000001</v>
      </c>
      <c r="X89" s="98">
        <f t="shared" ref="X89:BA89" si="98">X94+X104++X99+X109+X114+X119+X124+X129+X133+X137+X141</f>
        <v>0</v>
      </c>
      <c r="Y89" s="98">
        <f t="shared" si="98"/>
        <v>0</v>
      </c>
      <c r="Z89" s="98">
        <f t="shared" si="98"/>
        <v>6495.61546</v>
      </c>
      <c r="AA89" s="98">
        <f t="shared" si="98"/>
        <v>0</v>
      </c>
      <c r="AB89" s="98">
        <f>AB94+AB104++AB99+AB109+AB114+AB119+AB124+AB129+AB133+AB137+AB141</f>
        <v>1000</v>
      </c>
      <c r="AC89" s="98">
        <f t="shared" si="98"/>
        <v>0</v>
      </c>
      <c r="AD89" s="98">
        <f t="shared" si="98"/>
        <v>0</v>
      </c>
      <c r="AE89" s="98">
        <f t="shared" si="98"/>
        <v>1512.33546</v>
      </c>
      <c r="AF89" s="98">
        <f>AF94+AF104++AF99+AF109+AF114+AF119+AF124+AF129+AF133+AF137+AF141</f>
        <v>0</v>
      </c>
      <c r="AG89" s="98">
        <f t="shared" si="98"/>
        <v>0</v>
      </c>
      <c r="AH89" s="98">
        <f t="shared" si="98"/>
        <v>0</v>
      </c>
      <c r="AI89" s="98">
        <f t="shared" si="98"/>
        <v>0</v>
      </c>
      <c r="AJ89" s="98">
        <f t="shared" si="98"/>
        <v>1000</v>
      </c>
      <c r="AK89" s="98">
        <f>AK94+AK104++AK99+AK109+AK114+AK119+AK124+AK129+AK133+AK137+AK141</f>
        <v>0</v>
      </c>
      <c r="AL89" s="98">
        <f t="shared" si="98"/>
        <v>0</v>
      </c>
      <c r="AM89" s="98">
        <f t="shared" si="98"/>
        <v>0</v>
      </c>
      <c r="AN89" s="98">
        <f t="shared" si="98"/>
        <v>0</v>
      </c>
      <c r="AO89" s="98">
        <f t="shared" si="98"/>
        <v>1000</v>
      </c>
      <c r="AP89" s="98">
        <f>AP94+AP104++AP99+AP109+AP114+AP119+AP124+AP129+AP133+AP137+AP141</f>
        <v>0</v>
      </c>
      <c r="AQ89" s="98">
        <f t="shared" si="98"/>
        <v>0</v>
      </c>
      <c r="AR89" s="98">
        <f>AR94+AR104++AR99+AR109+AR114+AR119+AR124+AR129+AR133+AR137+AR141</f>
        <v>0</v>
      </c>
      <c r="AS89" s="98">
        <f t="shared" si="98"/>
        <v>0</v>
      </c>
      <c r="AT89" s="98">
        <f t="shared" si="98"/>
        <v>516.91546000000005</v>
      </c>
      <c r="AU89" s="98">
        <f>AU94+AU104++AU99+AU109+AU114+AU119+AU124+AU129+AU133+AU137+AU141</f>
        <v>0</v>
      </c>
      <c r="AV89" s="98">
        <f t="shared" si="98"/>
        <v>0</v>
      </c>
      <c r="AW89" s="98">
        <f t="shared" si="98"/>
        <v>0</v>
      </c>
      <c r="AX89" s="98">
        <f t="shared" si="98"/>
        <v>0</v>
      </c>
      <c r="AY89" s="98">
        <f t="shared" si="98"/>
        <v>0</v>
      </c>
      <c r="AZ89" s="98">
        <f>AZ94+AZ104++AZ99+AZ109+AZ114+AZ119+AZ124+AZ129+AZ133+AZ137+AZ141</f>
        <v>0</v>
      </c>
      <c r="BA89" s="98">
        <f t="shared" si="98"/>
        <v>0</v>
      </c>
      <c r="BB89" s="672"/>
      <c r="BC89" s="390">
        <f>H89+K89+N89+Q89+T89+W89+Z89+AE89+AJ89+AO89+AT89+AY89+AB89</f>
        <v>31252.668170000001</v>
      </c>
    </row>
    <row r="90" spans="1:55" ht="38.5" customHeight="1" x14ac:dyDescent="0.3">
      <c r="A90" s="710"/>
      <c r="B90" s="667"/>
      <c r="C90" s="667"/>
      <c r="D90" s="395" t="s">
        <v>267</v>
      </c>
      <c r="E90" s="98">
        <f>E95+E105+E110+E115+E100</f>
        <v>0</v>
      </c>
      <c r="F90" s="98">
        <f>F95+F105+F110+F115+F100</f>
        <v>0</v>
      </c>
      <c r="G90" s="344"/>
      <c r="H90" s="98">
        <f>H95++H105</f>
        <v>0</v>
      </c>
      <c r="I90" s="101"/>
      <c r="J90" s="101"/>
      <c r="K90" s="101"/>
      <c r="L90" s="101"/>
      <c r="M90" s="101"/>
      <c r="N90" s="101"/>
      <c r="O90" s="101"/>
      <c r="P90" s="477" t="e">
        <f t="shared" si="94"/>
        <v>#DIV/0!</v>
      </c>
      <c r="Q90" s="101"/>
      <c r="R90" s="101"/>
      <c r="S90" s="101"/>
      <c r="T90" s="498"/>
      <c r="U90" s="498"/>
      <c r="V90" s="344" t="e">
        <f t="shared" si="89"/>
        <v>#DIV/0!</v>
      </c>
      <c r="W90" s="101"/>
      <c r="X90" s="101"/>
      <c r="Y90" s="101"/>
      <c r="Z90" s="101"/>
      <c r="AA90" s="129"/>
      <c r="AB90" s="130"/>
      <c r="AC90" s="139"/>
      <c r="AD90" s="128"/>
      <c r="AE90" s="128"/>
      <c r="AF90" s="129"/>
      <c r="AG90" s="130"/>
      <c r="AH90" s="139"/>
      <c r="AI90" s="101"/>
      <c r="AJ90" s="128"/>
      <c r="AK90" s="129"/>
      <c r="AL90" s="130"/>
      <c r="AM90" s="139"/>
      <c r="AN90" s="101"/>
      <c r="AO90" s="139"/>
      <c r="AP90" s="129"/>
      <c r="AQ90" s="130"/>
      <c r="AR90" s="139"/>
      <c r="AS90" s="101"/>
      <c r="AT90" s="139"/>
      <c r="AU90" s="136"/>
      <c r="AV90" s="135"/>
      <c r="AW90" s="139"/>
      <c r="AX90" s="101"/>
      <c r="AY90" s="139"/>
      <c r="AZ90" s="101"/>
      <c r="BA90" s="101"/>
      <c r="BB90" s="672"/>
      <c r="BC90" s="390">
        <f t="shared" si="60"/>
        <v>0</v>
      </c>
    </row>
    <row r="91" spans="1:55" ht="22.55" customHeight="1" x14ac:dyDescent="0.3">
      <c r="A91" s="695" t="s">
        <v>6</v>
      </c>
      <c r="B91" s="637" t="s">
        <v>360</v>
      </c>
      <c r="C91" s="637" t="s">
        <v>309</v>
      </c>
      <c r="D91" s="225" t="s">
        <v>41</v>
      </c>
      <c r="E91" s="110">
        <f>E92+E93+E95+E94</f>
        <v>10470.15307</v>
      </c>
      <c r="F91" s="110">
        <f t="shared" ref="F91:BA91" si="99">F92+F93+F95+F94</f>
        <v>2132.1712299999999</v>
      </c>
      <c r="G91" s="334">
        <f>G92+G93+G95+G94</f>
        <v>0.2036427944983234</v>
      </c>
      <c r="H91" s="433">
        <f>H92+H93+H95+H94</f>
        <v>953.23775999999998</v>
      </c>
      <c r="I91" s="433">
        <f t="shared" si="99"/>
        <v>953.23775999999998</v>
      </c>
      <c r="J91" s="110">
        <f t="shared" si="99"/>
        <v>0</v>
      </c>
      <c r="K91" s="433">
        <f t="shared" si="99"/>
        <v>0</v>
      </c>
      <c r="L91" s="433">
        <f t="shared" si="99"/>
        <v>0</v>
      </c>
      <c r="M91" s="110">
        <f t="shared" si="99"/>
        <v>0</v>
      </c>
      <c r="N91" s="433">
        <f t="shared" si="99"/>
        <v>0</v>
      </c>
      <c r="O91" s="433">
        <f t="shared" si="99"/>
        <v>0</v>
      </c>
      <c r="P91" s="110">
        <f t="shared" si="99"/>
        <v>0</v>
      </c>
      <c r="Q91" s="433">
        <f t="shared" si="99"/>
        <v>691.23411999999996</v>
      </c>
      <c r="R91" s="433">
        <f t="shared" si="99"/>
        <v>691.23411999999996</v>
      </c>
      <c r="S91" s="110">
        <f t="shared" si="99"/>
        <v>0</v>
      </c>
      <c r="T91" s="500">
        <f t="shared" si="99"/>
        <v>487.69934999999998</v>
      </c>
      <c r="U91" s="500">
        <f t="shared" si="99"/>
        <v>487.69934999999998</v>
      </c>
      <c r="V91" s="577">
        <f t="shared" si="89"/>
        <v>1</v>
      </c>
      <c r="W91" s="110">
        <f t="shared" si="99"/>
        <v>2499.9654599999999</v>
      </c>
      <c r="X91" s="110">
        <f t="shared" si="99"/>
        <v>0</v>
      </c>
      <c r="Y91" s="110">
        <f t="shared" si="99"/>
        <v>0</v>
      </c>
      <c r="Z91" s="110">
        <f t="shared" si="99"/>
        <v>1808.7654600000001</v>
      </c>
      <c r="AA91" s="110">
        <f t="shared" si="99"/>
        <v>0</v>
      </c>
      <c r="AB91" s="110">
        <f t="shared" si="99"/>
        <v>0</v>
      </c>
      <c r="AC91" s="110">
        <f t="shared" si="99"/>
        <v>0</v>
      </c>
      <c r="AD91" s="110">
        <f t="shared" si="99"/>
        <v>0</v>
      </c>
      <c r="AE91" s="110">
        <f t="shared" si="99"/>
        <v>1512.33546</v>
      </c>
      <c r="AF91" s="110">
        <f t="shared" si="99"/>
        <v>0</v>
      </c>
      <c r="AG91" s="110">
        <f t="shared" si="99"/>
        <v>0</v>
      </c>
      <c r="AH91" s="110">
        <f t="shared" si="99"/>
        <v>0</v>
      </c>
      <c r="AI91" s="110">
        <f t="shared" si="99"/>
        <v>0</v>
      </c>
      <c r="AJ91" s="110">
        <f t="shared" si="99"/>
        <v>1000</v>
      </c>
      <c r="AK91" s="110">
        <f t="shared" si="99"/>
        <v>0</v>
      </c>
      <c r="AL91" s="110">
        <f t="shared" si="99"/>
        <v>0</v>
      </c>
      <c r="AM91" s="110">
        <f t="shared" si="99"/>
        <v>0</v>
      </c>
      <c r="AN91" s="110">
        <f t="shared" si="99"/>
        <v>0</v>
      </c>
      <c r="AO91" s="110">
        <f t="shared" si="99"/>
        <v>1000</v>
      </c>
      <c r="AP91" s="110">
        <f t="shared" si="99"/>
        <v>0</v>
      </c>
      <c r="AQ91" s="110">
        <f t="shared" si="99"/>
        <v>0</v>
      </c>
      <c r="AR91" s="110">
        <f t="shared" si="99"/>
        <v>0</v>
      </c>
      <c r="AS91" s="110">
        <f t="shared" si="99"/>
        <v>0</v>
      </c>
      <c r="AT91" s="110">
        <f t="shared" si="99"/>
        <v>516.91546000000005</v>
      </c>
      <c r="AU91" s="110">
        <f t="shared" si="99"/>
        <v>0</v>
      </c>
      <c r="AV91" s="110">
        <f t="shared" si="99"/>
        <v>0</v>
      </c>
      <c r="AW91" s="110">
        <f t="shared" si="99"/>
        <v>0</v>
      </c>
      <c r="AX91" s="110">
        <f t="shared" si="99"/>
        <v>0</v>
      </c>
      <c r="AY91" s="110">
        <f t="shared" si="99"/>
        <v>0</v>
      </c>
      <c r="AZ91" s="110">
        <f t="shared" si="99"/>
        <v>0</v>
      </c>
      <c r="BA91" s="110">
        <f t="shared" si="99"/>
        <v>0</v>
      </c>
      <c r="BB91" s="671"/>
      <c r="BC91" s="390">
        <f t="shared" si="60"/>
        <v>10470.15307</v>
      </c>
    </row>
    <row r="92" spans="1:55" ht="36.799999999999997" hidden="1" customHeight="1" x14ac:dyDescent="0.3">
      <c r="A92" s="696"/>
      <c r="B92" s="638"/>
      <c r="C92" s="638"/>
      <c r="D92" s="117" t="s">
        <v>37</v>
      </c>
      <c r="E92" s="113"/>
      <c r="F92" s="113"/>
      <c r="G92" s="349"/>
      <c r="H92" s="426"/>
      <c r="I92" s="426"/>
      <c r="J92" s="113"/>
      <c r="K92" s="426"/>
      <c r="L92" s="426"/>
      <c r="M92" s="113"/>
      <c r="N92" s="426"/>
      <c r="O92" s="426"/>
      <c r="P92" s="113"/>
      <c r="Q92" s="426"/>
      <c r="R92" s="426"/>
      <c r="S92" s="113"/>
      <c r="T92" s="493"/>
      <c r="U92" s="493"/>
      <c r="V92" s="577" t="e">
        <f t="shared" si="89"/>
        <v>#DIV/0!</v>
      </c>
      <c r="W92" s="113"/>
      <c r="X92" s="113"/>
      <c r="Y92" s="113"/>
      <c r="Z92" s="113"/>
      <c r="AA92" s="142"/>
      <c r="AB92" s="157"/>
      <c r="AC92" s="158"/>
      <c r="AD92" s="144"/>
      <c r="AE92" s="144"/>
      <c r="AF92" s="142"/>
      <c r="AG92" s="157"/>
      <c r="AH92" s="158"/>
      <c r="AI92" s="113"/>
      <c r="AJ92" s="144"/>
      <c r="AK92" s="142"/>
      <c r="AL92" s="157"/>
      <c r="AM92" s="158"/>
      <c r="AN92" s="113"/>
      <c r="AO92" s="158"/>
      <c r="AP92" s="142"/>
      <c r="AQ92" s="157"/>
      <c r="AR92" s="158"/>
      <c r="AS92" s="113"/>
      <c r="AT92" s="158"/>
      <c r="AU92" s="141"/>
      <c r="AV92" s="143"/>
      <c r="AW92" s="158"/>
      <c r="AX92" s="113"/>
      <c r="AY92" s="158"/>
      <c r="AZ92" s="113"/>
      <c r="BA92" s="113"/>
      <c r="BB92" s="672"/>
      <c r="BC92" s="390">
        <f t="shared" si="60"/>
        <v>0</v>
      </c>
    </row>
    <row r="93" spans="1:55" ht="32.4" customHeight="1" x14ac:dyDescent="0.3">
      <c r="A93" s="696"/>
      <c r="B93" s="638"/>
      <c r="C93" s="638"/>
      <c r="D93" s="117" t="s">
        <v>2</v>
      </c>
      <c r="E93" s="116"/>
      <c r="F93" s="116"/>
      <c r="G93" s="338"/>
      <c r="H93" s="430"/>
      <c r="I93" s="430"/>
      <c r="J93" s="116"/>
      <c r="K93" s="430"/>
      <c r="L93" s="430"/>
      <c r="M93" s="116"/>
      <c r="N93" s="430"/>
      <c r="O93" s="430"/>
      <c r="P93" s="116"/>
      <c r="Q93" s="430"/>
      <c r="R93" s="430"/>
      <c r="S93" s="116"/>
      <c r="T93" s="496"/>
      <c r="U93" s="496"/>
      <c r="V93" s="577" t="e">
        <f t="shared" si="89"/>
        <v>#DIV/0!</v>
      </c>
      <c r="W93" s="116"/>
      <c r="X93" s="116"/>
      <c r="Y93" s="116"/>
      <c r="Z93" s="116"/>
      <c r="AA93" s="163"/>
      <c r="AB93" s="164"/>
      <c r="AC93" s="166"/>
      <c r="AD93" s="162"/>
      <c r="AE93" s="162"/>
      <c r="AF93" s="163"/>
      <c r="AG93" s="164"/>
      <c r="AH93" s="166"/>
      <c r="AI93" s="116"/>
      <c r="AJ93" s="162"/>
      <c r="AK93" s="163"/>
      <c r="AL93" s="164"/>
      <c r="AM93" s="166"/>
      <c r="AN93" s="116"/>
      <c r="AO93" s="166"/>
      <c r="AP93" s="163"/>
      <c r="AQ93" s="164"/>
      <c r="AR93" s="166"/>
      <c r="AS93" s="116"/>
      <c r="AT93" s="166"/>
      <c r="AU93" s="163"/>
      <c r="AV93" s="164"/>
      <c r="AW93" s="166"/>
      <c r="AX93" s="116"/>
      <c r="AY93" s="166"/>
      <c r="AZ93" s="116"/>
      <c r="BA93" s="116"/>
      <c r="BB93" s="672"/>
      <c r="BC93" s="390">
        <f t="shared" si="60"/>
        <v>0</v>
      </c>
    </row>
    <row r="94" spans="1:55" ht="27.7" customHeight="1" x14ac:dyDescent="0.3">
      <c r="A94" s="696"/>
      <c r="B94" s="638"/>
      <c r="C94" s="638"/>
      <c r="D94" s="120" t="s">
        <v>43</v>
      </c>
      <c r="E94" s="116">
        <f>H94+K94+N94+Q94+T94+W94+Z94+AE94+AJ94+AO94+AT94+AY94</f>
        <v>10470.15307</v>
      </c>
      <c r="F94" s="116">
        <f>I94+L94+O94+R94+U94+X94+AA94+AF94+AK94+AP94+AU94+AZ94</f>
        <v>2132.1712299999999</v>
      </c>
      <c r="G94" s="338">
        <f>F94/E94</f>
        <v>0.2036427944983234</v>
      </c>
      <c r="H94" s="430">
        <v>953.23775999999998</v>
      </c>
      <c r="I94" s="430">
        <v>953.23775999999998</v>
      </c>
      <c r="J94" s="116"/>
      <c r="K94" s="430">
        <v>0</v>
      </c>
      <c r="L94" s="430">
        <v>0</v>
      </c>
      <c r="M94" s="116"/>
      <c r="N94" s="430">
        <v>0</v>
      </c>
      <c r="O94" s="430">
        <v>0</v>
      </c>
      <c r="P94" s="116"/>
      <c r="Q94" s="430">
        <v>691.23411999999996</v>
      </c>
      <c r="R94" s="430">
        <v>691.23411999999996</v>
      </c>
      <c r="S94" s="116"/>
      <c r="T94" s="496">
        <v>487.69934999999998</v>
      </c>
      <c r="U94" s="496">
        <v>487.69934999999998</v>
      </c>
      <c r="V94" s="577">
        <f t="shared" si="89"/>
        <v>1</v>
      </c>
      <c r="W94" s="116">
        <v>2499.9654599999999</v>
      </c>
      <c r="X94" s="116"/>
      <c r="Y94" s="116"/>
      <c r="Z94" s="116">
        <v>1808.7654600000001</v>
      </c>
      <c r="AA94" s="163"/>
      <c r="AB94" s="164"/>
      <c r="AC94" s="166"/>
      <c r="AD94" s="162"/>
      <c r="AE94" s="162">
        <v>1512.33546</v>
      </c>
      <c r="AF94" s="163"/>
      <c r="AG94" s="164"/>
      <c r="AH94" s="166"/>
      <c r="AI94" s="116"/>
      <c r="AJ94" s="162">
        <v>1000</v>
      </c>
      <c r="AK94" s="163"/>
      <c r="AL94" s="164"/>
      <c r="AM94" s="166"/>
      <c r="AN94" s="116"/>
      <c r="AO94" s="166">
        <v>1000</v>
      </c>
      <c r="AP94" s="163"/>
      <c r="AQ94" s="164"/>
      <c r="AR94" s="166"/>
      <c r="AS94" s="116"/>
      <c r="AT94" s="166">
        <v>516.91546000000005</v>
      </c>
      <c r="AU94" s="189"/>
      <c r="AV94" s="165"/>
      <c r="AW94" s="166"/>
      <c r="AX94" s="116">
        <v>0</v>
      </c>
      <c r="AY94" s="166">
        <v>0</v>
      </c>
      <c r="AZ94" s="116"/>
      <c r="BA94" s="116"/>
      <c r="BB94" s="672"/>
      <c r="BC94" s="390">
        <f t="shared" si="60"/>
        <v>10470.15307</v>
      </c>
    </row>
    <row r="95" spans="1:55" ht="32.25" customHeight="1" x14ac:dyDescent="0.3">
      <c r="A95" s="696"/>
      <c r="B95" s="639"/>
      <c r="C95" s="638"/>
      <c r="D95" s="202" t="s">
        <v>267</v>
      </c>
      <c r="E95" s="111"/>
      <c r="F95" s="111"/>
      <c r="G95" s="341"/>
      <c r="H95" s="431"/>
      <c r="I95" s="431"/>
      <c r="J95" s="111"/>
      <c r="K95" s="431"/>
      <c r="L95" s="431"/>
      <c r="M95" s="111"/>
      <c r="N95" s="431"/>
      <c r="O95" s="431"/>
      <c r="P95" s="111"/>
      <c r="Q95" s="431"/>
      <c r="R95" s="431"/>
      <c r="S95" s="111"/>
      <c r="T95" s="498"/>
      <c r="U95" s="498"/>
      <c r="V95" s="577" t="e">
        <f t="shared" si="89"/>
        <v>#DIV/0!</v>
      </c>
      <c r="W95" s="111"/>
      <c r="X95" s="111"/>
      <c r="Y95" s="111"/>
      <c r="Z95" s="111"/>
      <c r="AA95" s="146"/>
      <c r="AB95" s="159"/>
      <c r="AC95" s="160"/>
      <c r="AD95" s="148"/>
      <c r="AE95" s="148"/>
      <c r="AF95" s="146"/>
      <c r="AG95" s="159"/>
      <c r="AH95" s="160"/>
      <c r="AI95" s="111"/>
      <c r="AJ95" s="148"/>
      <c r="AK95" s="146"/>
      <c r="AL95" s="159"/>
      <c r="AM95" s="160"/>
      <c r="AN95" s="111"/>
      <c r="AO95" s="160"/>
      <c r="AP95" s="146"/>
      <c r="AQ95" s="159"/>
      <c r="AR95" s="160"/>
      <c r="AS95" s="111"/>
      <c r="AT95" s="160"/>
      <c r="AU95" s="145"/>
      <c r="AV95" s="147"/>
      <c r="AW95" s="160"/>
      <c r="AX95" s="111"/>
      <c r="AY95" s="160"/>
      <c r="AZ95" s="111"/>
      <c r="BA95" s="111"/>
      <c r="BB95" s="672"/>
      <c r="BC95" s="390">
        <f t="shared" si="60"/>
        <v>0</v>
      </c>
    </row>
    <row r="96" spans="1:55" s="372" customFormat="1" ht="23.5" customHeight="1" x14ac:dyDescent="0.3">
      <c r="A96" s="646" t="s">
        <v>297</v>
      </c>
      <c r="B96" s="637" t="s">
        <v>385</v>
      </c>
      <c r="C96" s="638"/>
      <c r="D96" s="225" t="s">
        <v>41</v>
      </c>
      <c r="E96" s="112">
        <f>E97+E98+E99+E100</f>
        <v>4804.549</v>
      </c>
      <c r="F96" s="112">
        <f>F97+F98+F99+F100</f>
        <v>0</v>
      </c>
      <c r="G96" s="341">
        <f t="shared" ref="G96" si="100">F96/E96</f>
        <v>0</v>
      </c>
      <c r="H96" s="345">
        <f>H97+H98+H99+H100</f>
        <v>0</v>
      </c>
      <c r="I96" s="345">
        <f>I97+I98+I99+I100</f>
        <v>0</v>
      </c>
      <c r="J96" s="345">
        <f t="shared" ref="J96:BA96" si="101">J97+J98+J99+J100</f>
        <v>0</v>
      </c>
      <c r="K96" s="345">
        <f t="shared" si="101"/>
        <v>0</v>
      </c>
      <c r="L96" s="345">
        <f t="shared" si="101"/>
        <v>0</v>
      </c>
      <c r="M96" s="345">
        <f t="shared" si="101"/>
        <v>0</v>
      </c>
      <c r="N96" s="345">
        <f t="shared" si="101"/>
        <v>0</v>
      </c>
      <c r="O96" s="345">
        <f t="shared" si="101"/>
        <v>0</v>
      </c>
      <c r="P96" s="345">
        <f t="shared" si="101"/>
        <v>0</v>
      </c>
      <c r="Q96" s="345">
        <f t="shared" si="101"/>
        <v>0</v>
      </c>
      <c r="R96" s="345">
        <f t="shared" si="101"/>
        <v>0</v>
      </c>
      <c r="S96" s="345">
        <f t="shared" si="101"/>
        <v>0</v>
      </c>
      <c r="T96" s="505">
        <f t="shared" si="101"/>
        <v>0</v>
      </c>
      <c r="U96" s="505">
        <f t="shared" si="101"/>
        <v>0</v>
      </c>
      <c r="V96" s="577" t="e">
        <f t="shared" si="89"/>
        <v>#DIV/0!</v>
      </c>
      <c r="W96" s="345">
        <f t="shared" si="101"/>
        <v>1804.549</v>
      </c>
      <c r="X96" s="345">
        <f t="shared" si="101"/>
        <v>0</v>
      </c>
      <c r="Y96" s="345">
        <f t="shared" si="101"/>
        <v>0</v>
      </c>
      <c r="Z96" s="345">
        <f t="shared" si="101"/>
        <v>2000</v>
      </c>
      <c r="AA96" s="345">
        <f t="shared" si="101"/>
        <v>0</v>
      </c>
      <c r="AB96" s="345">
        <f t="shared" si="101"/>
        <v>1000</v>
      </c>
      <c r="AC96" s="345">
        <f t="shared" si="101"/>
        <v>0</v>
      </c>
      <c r="AD96" s="345">
        <f t="shared" si="101"/>
        <v>0</v>
      </c>
      <c r="AE96" s="345">
        <f t="shared" si="101"/>
        <v>0</v>
      </c>
      <c r="AF96" s="345">
        <f t="shared" si="101"/>
        <v>0</v>
      </c>
      <c r="AG96" s="345">
        <f t="shared" si="101"/>
        <v>0</v>
      </c>
      <c r="AH96" s="345">
        <f t="shared" si="101"/>
        <v>0</v>
      </c>
      <c r="AI96" s="345">
        <f t="shared" si="101"/>
        <v>0</v>
      </c>
      <c r="AJ96" s="345">
        <f t="shared" si="101"/>
        <v>0</v>
      </c>
      <c r="AK96" s="345">
        <f t="shared" si="101"/>
        <v>0</v>
      </c>
      <c r="AL96" s="345">
        <f t="shared" si="101"/>
        <v>0</v>
      </c>
      <c r="AM96" s="345">
        <f t="shared" si="101"/>
        <v>0</v>
      </c>
      <c r="AN96" s="345">
        <f t="shared" si="101"/>
        <v>0</v>
      </c>
      <c r="AO96" s="345">
        <f t="shared" si="101"/>
        <v>0</v>
      </c>
      <c r="AP96" s="345">
        <f t="shared" si="101"/>
        <v>0</v>
      </c>
      <c r="AQ96" s="345">
        <f t="shared" si="101"/>
        <v>0</v>
      </c>
      <c r="AR96" s="345">
        <f t="shared" si="101"/>
        <v>0</v>
      </c>
      <c r="AS96" s="345">
        <f t="shared" si="101"/>
        <v>0</v>
      </c>
      <c r="AT96" s="345">
        <f t="shared" si="101"/>
        <v>0</v>
      </c>
      <c r="AU96" s="345">
        <f t="shared" si="101"/>
        <v>0</v>
      </c>
      <c r="AV96" s="345">
        <f t="shared" si="101"/>
        <v>0</v>
      </c>
      <c r="AW96" s="345">
        <f t="shared" si="101"/>
        <v>0</v>
      </c>
      <c r="AX96" s="345">
        <f t="shared" si="101"/>
        <v>0</v>
      </c>
      <c r="AY96" s="345">
        <f t="shared" si="101"/>
        <v>0</v>
      </c>
      <c r="AZ96" s="345">
        <f t="shared" si="101"/>
        <v>0</v>
      </c>
      <c r="BA96" s="345">
        <f t="shared" si="101"/>
        <v>0</v>
      </c>
      <c r="BB96" s="340"/>
      <c r="BC96" s="390">
        <f t="shared" ref="BC96:BC107" si="102">H96+K96+N96+Q96+T96+W96+Z96+AE96+AJ96+AO96+AT96+AY96+AB96</f>
        <v>4804.549</v>
      </c>
    </row>
    <row r="97" spans="1:55" ht="36" hidden="1" customHeight="1" x14ac:dyDescent="0.3">
      <c r="A97" s="647"/>
      <c r="B97" s="638"/>
      <c r="C97" s="638"/>
      <c r="D97" s="117" t="s">
        <v>37</v>
      </c>
      <c r="E97" s="111"/>
      <c r="F97" s="111"/>
      <c r="G97" s="341"/>
      <c r="H97" s="431"/>
      <c r="I97" s="431"/>
      <c r="J97" s="111"/>
      <c r="K97" s="431"/>
      <c r="L97" s="431"/>
      <c r="M97" s="111"/>
      <c r="N97" s="431"/>
      <c r="O97" s="431"/>
      <c r="P97" s="111"/>
      <c r="Q97" s="431"/>
      <c r="R97" s="431"/>
      <c r="S97" s="111"/>
      <c r="T97" s="498"/>
      <c r="U97" s="498"/>
      <c r="V97" s="577" t="e">
        <f t="shared" si="89"/>
        <v>#DIV/0!</v>
      </c>
      <c r="W97" s="111"/>
      <c r="X97" s="111"/>
      <c r="Y97" s="111"/>
      <c r="Z97" s="111"/>
      <c r="AA97" s="145"/>
      <c r="AB97" s="145"/>
      <c r="AC97" s="148"/>
      <c r="AD97" s="148"/>
      <c r="AE97" s="148"/>
      <c r="AF97" s="145"/>
      <c r="AG97" s="145"/>
      <c r="AH97" s="148"/>
      <c r="AI97" s="111"/>
      <c r="AJ97" s="148"/>
      <c r="AK97" s="145"/>
      <c r="AL97" s="145"/>
      <c r="AM97" s="148"/>
      <c r="AN97" s="111"/>
      <c r="AO97" s="148"/>
      <c r="AP97" s="145"/>
      <c r="AQ97" s="145"/>
      <c r="AR97" s="148"/>
      <c r="AS97" s="111"/>
      <c r="AT97" s="148"/>
      <c r="AU97" s="145"/>
      <c r="AV97" s="145"/>
      <c r="AW97" s="148"/>
      <c r="AX97" s="111"/>
      <c r="AY97" s="148"/>
      <c r="AZ97" s="111"/>
      <c r="BA97" s="111"/>
      <c r="BB97" s="358"/>
      <c r="BC97" s="390">
        <f t="shared" si="102"/>
        <v>0</v>
      </c>
    </row>
    <row r="98" spans="1:55" ht="34.450000000000003" customHeight="1" x14ac:dyDescent="0.3">
      <c r="A98" s="647"/>
      <c r="B98" s="638"/>
      <c r="C98" s="638"/>
      <c r="D98" s="117" t="s">
        <v>2</v>
      </c>
      <c r="E98" s="111"/>
      <c r="F98" s="111"/>
      <c r="G98" s="341"/>
      <c r="H98" s="431"/>
      <c r="I98" s="431"/>
      <c r="J98" s="111"/>
      <c r="K98" s="431"/>
      <c r="L98" s="431"/>
      <c r="M98" s="111"/>
      <c r="N98" s="431"/>
      <c r="O98" s="431"/>
      <c r="P98" s="111"/>
      <c r="Q98" s="431"/>
      <c r="R98" s="431"/>
      <c r="S98" s="111"/>
      <c r="T98" s="498"/>
      <c r="U98" s="498"/>
      <c r="V98" s="577" t="e">
        <f t="shared" si="89"/>
        <v>#DIV/0!</v>
      </c>
      <c r="W98" s="111"/>
      <c r="X98" s="111"/>
      <c r="Y98" s="111"/>
      <c r="Z98" s="111"/>
      <c r="AA98" s="145"/>
      <c r="AB98" s="145"/>
      <c r="AC98" s="148"/>
      <c r="AD98" s="148"/>
      <c r="AE98" s="148"/>
      <c r="AF98" s="145"/>
      <c r="AG98" s="145"/>
      <c r="AH98" s="148"/>
      <c r="AI98" s="111"/>
      <c r="AJ98" s="148"/>
      <c r="AK98" s="145"/>
      <c r="AL98" s="145"/>
      <c r="AM98" s="148"/>
      <c r="AN98" s="111"/>
      <c r="AO98" s="148"/>
      <c r="AP98" s="145"/>
      <c r="AQ98" s="145"/>
      <c r="AR98" s="148"/>
      <c r="AS98" s="111"/>
      <c r="AT98" s="148"/>
      <c r="AU98" s="145"/>
      <c r="AV98" s="145"/>
      <c r="AW98" s="148"/>
      <c r="AX98" s="111"/>
      <c r="AY98" s="148"/>
      <c r="AZ98" s="111"/>
      <c r="BA98" s="111"/>
      <c r="BB98" s="358"/>
      <c r="BC98" s="390">
        <f t="shared" si="102"/>
        <v>0</v>
      </c>
    </row>
    <row r="99" spans="1:55" ht="13.95" customHeight="1" x14ac:dyDescent="0.3">
      <c r="A99" s="647"/>
      <c r="B99" s="638"/>
      <c r="C99" s="638"/>
      <c r="D99" s="120" t="s">
        <v>43</v>
      </c>
      <c r="E99" s="111">
        <f>H99+K99+N99+Q99+T99+W99+Z99+AB99</f>
        <v>4804.549</v>
      </c>
      <c r="F99" s="111">
        <f>I99+L99+O99+R99+U99+X99</f>
        <v>0</v>
      </c>
      <c r="G99" s="341">
        <f>F99/E99</f>
        <v>0</v>
      </c>
      <c r="H99" s="431">
        <v>0</v>
      </c>
      <c r="I99" s="431">
        <v>0</v>
      </c>
      <c r="J99" s="111"/>
      <c r="K99" s="431">
        <v>0</v>
      </c>
      <c r="L99" s="431">
        <v>0</v>
      </c>
      <c r="M99" s="111"/>
      <c r="N99" s="431">
        <v>0</v>
      </c>
      <c r="O99" s="431">
        <v>0</v>
      </c>
      <c r="P99" s="111"/>
      <c r="Q99" s="431">
        <v>0</v>
      </c>
      <c r="R99" s="431">
        <v>0</v>
      </c>
      <c r="S99" s="111"/>
      <c r="T99" s="498">
        <v>0</v>
      </c>
      <c r="U99" s="498">
        <v>0</v>
      </c>
      <c r="V99" s="577" t="e">
        <f t="shared" si="89"/>
        <v>#DIV/0!</v>
      </c>
      <c r="W99" s="111">
        <v>1804.549</v>
      </c>
      <c r="X99" s="111"/>
      <c r="Y99" s="111"/>
      <c r="Z99" s="111">
        <v>2000</v>
      </c>
      <c r="AA99" s="145"/>
      <c r="AB99" s="145">
        <v>1000</v>
      </c>
      <c r="AC99" s="148">
        <v>0</v>
      </c>
      <c r="AD99" s="148"/>
      <c r="AE99" s="148"/>
      <c r="AF99" s="145"/>
      <c r="AG99" s="145"/>
      <c r="AH99" s="148"/>
      <c r="AI99" s="111"/>
      <c r="AJ99" s="148"/>
      <c r="AK99" s="145"/>
      <c r="AL99" s="145"/>
      <c r="AM99" s="148"/>
      <c r="AN99" s="111"/>
      <c r="AO99" s="148"/>
      <c r="AP99" s="145"/>
      <c r="AQ99" s="145"/>
      <c r="AR99" s="148"/>
      <c r="AS99" s="111"/>
      <c r="AT99" s="148"/>
      <c r="AU99" s="145"/>
      <c r="AV99" s="145"/>
      <c r="AW99" s="148"/>
      <c r="AX99" s="111"/>
      <c r="AY99" s="148"/>
      <c r="AZ99" s="111"/>
      <c r="BA99" s="111"/>
      <c r="BB99" s="358"/>
      <c r="BC99" s="390">
        <f>H99+K99+N99+Q99+T99+W99+Z99+AE99+AJ99+AO99+AT99+AY99+AB99</f>
        <v>4804.549</v>
      </c>
    </row>
    <row r="100" spans="1:55" ht="37.75" customHeight="1" x14ac:dyDescent="0.3">
      <c r="A100" s="648"/>
      <c r="B100" s="639"/>
      <c r="C100" s="638"/>
      <c r="D100" s="202" t="s">
        <v>267</v>
      </c>
      <c r="E100" s="111"/>
      <c r="F100" s="111"/>
      <c r="G100" s="341"/>
      <c r="H100" s="431"/>
      <c r="I100" s="431"/>
      <c r="J100" s="111"/>
      <c r="K100" s="431"/>
      <c r="L100" s="431"/>
      <c r="M100" s="111"/>
      <c r="N100" s="431"/>
      <c r="O100" s="431"/>
      <c r="P100" s="111"/>
      <c r="Q100" s="431"/>
      <c r="R100" s="431"/>
      <c r="S100" s="111"/>
      <c r="T100" s="498"/>
      <c r="U100" s="498"/>
      <c r="V100" s="577" t="e">
        <f t="shared" si="89"/>
        <v>#DIV/0!</v>
      </c>
      <c r="W100" s="111"/>
      <c r="X100" s="111"/>
      <c r="Y100" s="111"/>
      <c r="Z100" s="111"/>
      <c r="AA100" s="145"/>
      <c r="AB100" s="145"/>
      <c r="AC100" s="148"/>
      <c r="AD100" s="148"/>
      <c r="AE100" s="148"/>
      <c r="AF100" s="145"/>
      <c r="AG100" s="145"/>
      <c r="AH100" s="148"/>
      <c r="AI100" s="111"/>
      <c r="AJ100" s="148"/>
      <c r="AK100" s="145"/>
      <c r="AL100" s="145"/>
      <c r="AM100" s="148"/>
      <c r="AN100" s="111"/>
      <c r="AO100" s="148"/>
      <c r="AP100" s="145"/>
      <c r="AQ100" s="145"/>
      <c r="AR100" s="148"/>
      <c r="AS100" s="111"/>
      <c r="AT100" s="148"/>
      <c r="AU100" s="145"/>
      <c r="AV100" s="145"/>
      <c r="AW100" s="148"/>
      <c r="AX100" s="111"/>
      <c r="AY100" s="148"/>
      <c r="AZ100" s="111"/>
      <c r="BA100" s="111"/>
      <c r="BB100" s="358"/>
      <c r="BC100" s="390">
        <f t="shared" si="102"/>
        <v>0</v>
      </c>
    </row>
    <row r="101" spans="1:55" ht="25.2" customHeight="1" x14ac:dyDescent="0.3">
      <c r="A101" s="646" t="s">
        <v>380</v>
      </c>
      <c r="B101" s="637" t="s">
        <v>379</v>
      </c>
      <c r="C101" s="638"/>
      <c r="D101" s="225" t="s">
        <v>41</v>
      </c>
      <c r="E101" s="112">
        <f>E102+E103+E104+E105</f>
        <v>4686.8500000000004</v>
      </c>
      <c r="F101" s="112">
        <f>F102+F103+F104+F105</f>
        <v>0</v>
      </c>
      <c r="G101" s="343">
        <f t="shared" ref="G101:BA101" si="103">G102+G103+G104+G105</f>
        <v>0</v>
      </c>
      <c r="H101" s="345">
        <f t="shared" si="103"/>
        <v>0</v>
      </c>
      <c r="I101" s="345">
        <f t="shared" si="103"/>
        <v>0</v>
      </c>
      <c r="J101" s="112">
        <f t="shared" si="103"/>
        <v>0</v>
      </c>
      <c r="K101" s="345">
        <f t="shared" si="103"/>
        <v>0</v>
      </c>
      <c r="L101" s="345">
        <f t="shared" si="103"/>
        <v>0</v>
      </c>
      <c r="M101" s="112">
        <f t="shared" si="103"/>
        <v>0</v>
      </c>
      <c r="N101" s="345">
        <f t="shared" si="103"/>
        <v>0</v>
      </c>
      <c r="O101" s="345">
        <f t="shared" si="103"/>
        <v>0</v>
      </c>
      <c r="P101" s="112">
        <f t="shared" si="103"/>
        <v>0</v>
      </c>
      <c r="Q101" s="345">
        <f t="shared" si="103"/>
        <v>0</v>
      </c>
      <c r="R101" s="345">
        <f t="shared" si="103"/>
        <v>0</v>
      </c>
      <c r="S101" s="112">
        <f t="shared" si="103"/>
        <v>0</v>
      </c>
      <c r="T101" s="505">
        <f t="shared" si="103"/>
        <v>0</v>
      </c>
      <c r="U101" s="505">
        <f t="shared" si="103"/>
        <v>0</v>
      </c>
      <c r="V101" s="577" t="e">
        <f t="shared" si="89"/>
        <v>#DIV/0!</v>
      </c>
      <c r="W101" s="112">
        <f t="shared" si="103"/>
        <v>2000</v>
      </c>
      <c r="X101" s="112">
        <f t="shared" si="103"/>
        <v>0</v>
      </c>
      <c r="Y101" s="112">
        <f t="shared" si="103"/>
        <v>0</v>
      </c>
      <c r="Z101" s="112">
        <f t="shared" si="103"/>
        <v>2686.85</v>
      </c>
      <c r="AA101" s="112">
        <f t="shared" si="103"/>
        <v>0</v>
      </c>
      <c r="AB101" s="112">
        <f t="shared" si="103"/>
        <v>0</v>
      </c>
      <c r="AC101" s="112">
        <f t="shared" si="103"/>
        <v>0</v>
      </c>
      <c r="AD101" s="112">
        <f t="shared" si="103"/>
        <v>0</v>
      </c>
      <c r="AE101" s="112">
        <f t="shared" si="103"/>
        <v>0</v>
      </c>
      <c r="AF101" s="112">
        <f t="shared" si="103"/>
        <v>0</v>
      </c>
      <c r="AG101" s="112">
        <f t="shared" si="103"/>
        <v>0</v>
      </c>
      <c r="AH101" s="112">
        <f t="shared" si="103"/>
        <v>0</v>
      </c>
      <c r="AI101" s="112">
        <f t="shared" si="103"/>
        <v>0</v>
      </c>
      <c r="AJ101" s="112">
        <f t="shared" si="103"/>
        <v>0</v>
      </c>
      <c r="AK101" s="112">
        <f t="shared" si="103"/>
        <v>0</v>
      </c>
      <c r="AL101" s="112">
        <f t="shared" si="103"/>
        <v>0</v>
      </c>
      <c r="AM101" s="112">
        <f t="shared" si="103"/>
        <v>0</v>
      </c>
      <c r="AN101" s="112">
        <f t="shared" si="103"/>
        <v>0</v>
      </c>
      <c r="AO101" s="112">
        <v>0</v>
      </c>
      <c r="AP101" s="112">
        <f t="shared" si="103"/>
        <v>0</v>
      </c>
      <c r="AQ101" s="112">
        <f t="shared" si="103"/>
        <v>0</v>
      </c>
      <c r="AR101" s="112">
        <f t="shared" si="103"/>
        <v>0</v>
      </c>
      <c r="AS101" s="112">
        <f t="shared" si="103"/>
        <v>0</v>
      </c>
      <c r="AT101" s="112">
        <f t="shared" si="103"/>
        <v>0</v>
      </c>
      <c r="AU101" s="112">
        <f t="shared" si="103"/>
        <v>0</v>
      </c>
      <c r="AV101" s="112">
        <f t="shared" si="103"/>
        <v>0</v>
      </c>
      <c r="AW101" s="112">
        <f t="shared" si="103"/>
        <v>0</v>
      </c>
      <c r="AX101" s="112">
        <f t="shared" si="103"/>
        <v>0</v>
      </c>
      <c r="AY101" s="112">
        <f t="shared" si="103"/>
        <v>0</v>
      </c>
      <c r="AZ101" s="112">
        <f t="shared" si="103"/>
        <v>0</v>
      </c>
      <c r="BA101" s="112">
        <f t="shared" si="103"/>
        <v>0</v>
      </c>
      <c r="BB101" s="358"/>
      <c r="BC101" s="390">
        <f t="shared" si="102"/>
        <v>4686.8500000000004</v>
      </c>
    </row>
    <row r="102" spans="1:55" ht="38.200000000000003" hidden="1" customHeight="1" x14ac:dyDescent="0.3">
      <c r="A102" s="647"/>
      <c r="B102" s="638"/>
      <c r="C102" s="638"/>
      <c r="D102" s="117" t="s">
        <v>37</v>
      </c>
      <c r="E102" s="111"/>
      <c r="F102" s="111"/>
      <c r="G102" s="341"/>
      <c r="H102" s="431"/>
      <c r="I102" s="431"/>
      <c r="J102" s="111"/>
      <c r="K102" s="431"/>
      <c r="L102" s="431"/>
      <c r="M102" s="111"/>
      <c r="N102" s="431"/>
      <c r="O102" s="431"/>
      <c r="P102" s="111"/>
      <c r="Q102" s="431"/>
      <c r="R102" s="431"/>
      <c r="S102" s="111"/>
      <c r="T102" s="498"/>
      <c r="U102" s="562"/>
      <c r="V102" s="577" t="e">
        <f t="shared" si="89"/>
        <v>#DIV/0!</v>
      </c>
      <c r="W102" s="111"/>
      <c r="X102" s="111"/>
      <c r="Y102" s="111"/>
      <c r="Z102" s="111"/>
      <c r="AA102" s="146"/>
      <c r="AB102" s="147"/>
      <c r="AC102" s="148"/>
      <c r="AD102" s="145"/>
      <c r="AE102" s="148"/>
      <c r="AF102" s="146"/>
      <c r="AG102" s="147"/>
      <c r="AH102" s="148"/>
      <c r="AI102" s="145"/>
      <c r="AJ102" s="148"/>
      <c r="AK102" s="146"/>
      <c r="AL102" s="147"/>
      <c r="AM102" s="160"/>
      <c r="AN102" s="111"/>
      <c r="AO102" s="148"/>
      <c r="AP102" s="146"/>
      <c r="AQ102" s="147"/>
      <c r="AR102" s="160"/>
      <c r="AS102" s="111"/>
      <c r="AT102" s="148"/>
      <c r="AU102" s="145"/>
      <c r="AV102" s="145"/>
      <c r="AW102" s="160"/>
      <c r="AX102" s="111"/>
      <c r="AY102" s="148"/>
      <c r="AZ102" s="148"/>
      <c r="BA102" s="111"/>
      <c r="BB102" s="358"/>
      <c r="BC102" s="390">
        <f t="shared" si="102"/>
        <v>0</v>
      </c>
    </row>
    <row r="103" spans="1:55" ht="39.799999999999997" customHeight="1" x14ac:dyDescent="0.3">
      <c r="A103" s="647"/>
      <c r="B103" s="638"/>
      <c r="C103" s="638"/>
      <c r="D103" s="117" t="s">
        <v>2</v>
      </c>
      <c r="E103" s="111"/>
      <c r="F103" s="111"/>
      <c r="G103" s="341"/>
      <c r="H103" s="431"/>
      <c r="I103" s="431"/>
      <c r="J103" s="111"/>
      <c r="K103" s="431"/>
      <c r="L103" s="431"/>
      <c r="M103" s="111"/>
      <c r="N103" s="431"/>
      <c r="O103" s="431"/>
      <c r="P103" s="111"/>
      <c r="Q103" s="431"/>
      <c r="R103" s="431"/>
      <c r="S103" s="111"/>
      <c r="T103" s="498"/>
      <c r="U103" s="562"/>
      <c r="V103" s="577" t="e">
        <f t="shared" si="89"/>
        <v>#DIV/0!</v>
      </c>
      <c r="W103" s="111"/>
      <c r="X103" s="111"/>
      <c r="Y103" s="111"/>
      <c r="Z103" s="111"/>
      <c r="AA103" s="146"/>
      <c r="AB103" s="147"/>
      <c r="AC103" s="148"/>
      <c r="AD103" s="145"/>
      <c r="AE103" s="148"/>
      <c r="AF103" s="146"/>
      <c r="AG103" s="147"/>
      <c r="AH103" s="148"/>
      <c r="AI103" s="145"/>
      <c r="AJ103" s="148"/>
      <c r="AK103" s="146"/>
      <c r="AL103" s="147"/>
      <c r="AM103" s="160"/>
      <c r="AN103" s="111"/>
      <c r="AO103" s="148"/>
      <c r="AP103" s="146"/>
      <c r="AQ103" s="147"/>
      <c r="AR103" s="160"/>
      <c r="AS103" s="111"/>
      <c r="AT103" s="148"/>
      <c r="AU103" s="145"/>
      <c r="AV103" s="145"/>
      <c r="AW103" s="160"/>
      <c r="AX103" s="111"/>
      <c r="AY103" s="148"/>
      <c r="AZ103" s="148"/>
      <c r="BA103" s="111"/>
      <c r="BB103" s="358"/>
      <c r="BC103" s="390">
        <f t="shared" si="102"/>
        <v>0</v>
      </c>
    </row>
    <row r="104" spans="1:55" ht="16.3" customHeight="1" x14ac:dyDescent="0.3">
      <c r="A104" s="647"/>
      <c r="B104" s="638"/>
      <c r="C104" s="638"/>
      <c r="D104" s="120" t="s">
        <v>43</v>
      </c>
      <c r="E104" s="111">
        <f>H104+K104+N104+Q104+T104+W104+Z104</f>
        <v>4686.8500000000004</v>
      </c>
      <c r="F104" s="111">
        <f>I104+L104+O104+R104+U104</f>
        <v>0</v>
      </c>
      <c r="G104" s="341">
        <f>F104/E104</f>
        <v>0</v>
      </c>
      <c r="H104" s="431">
        <v>0</v>
      </c>
      <c r="I104" s="431">
        <v>0</v>
      </c>
      <c r="J104" s="111"/>
      <c r="K104" s="431">
        <v>0</v>
      </c>
      <c r="L104" s="431">
        <v>0</v>
      </c>
      <c r="M104" s="111"/>
      <c r="N104" s="431">
        <v>0</v>
      </c>
      <c r="O104" s="431">
        <v>0</v>
      </c>
      <c r="P104" s="111"/>
      <c r="Q104" s="431">
        <v>0</v>
      </c>
      <c r="R104" s="431">
        <v>0</v>
      </c>
      <c r="S104" s="111"/>
      <c r="T104" s="498">
        <v>0</v>
      </c>
      <c r="U104" s="562">
        <v>0</v>
      </c>
      <c r="V104" s="577" t="e">
        <f t="shared" si="89"/>
        <v>#DIV/0!</v>
      </c>
      <c r="W104" s="111">
        <v>2000</v>
      </c>
      <c r="X104" s="111"/>
      <c r="Y104" s="111"/>
      <c r="Z104" s="111">
        <v>2686.85</v>
      </c>
      <c r="AA104" s="146"/>
      <c r="AB104" s="147"/>
      <c r="AC104" s="148"/>
      <c r="AD104" s="145"/>
      <c r="AE104" s="148"/>
      <c r="AF104" s="146"/>
      <c r="AG104" s="147"/>
      <c r="AH104" s="148"/>
      <c r="AI104" s="145"/>
      <c r="AJ104" s="148"/>
      <c r="AK104" s="146"/>
      <c r="AL104" s="147"/>
      <c r="AM104" s="160"/>
      <c r="AN104" s="111"/>
      <c r="AO104" s="148">
        <v>0</v>
      </c>
      <c r="AP104" s="146"/>
      <c r="AQ104" s="147"/>
      <c r="AR104" s="160"/>
      <c r="AS104" s="111"/>
      <c r="AT104" s="148"/>
      <c r="AU104" s="145"/>
      <c r="AV104" s="145"/>
      <c r="AW104" s="160"/>
      <c r="AX104" s="111"/>
      <c r="AY104" s="148"/>
      <c r="AZ104" s="148"/>
      <c r="BA104" s="111"/>
      <c r="BB104" s="358"/>
      <c r="BC104" s="390">
        <f t="shared" si="102"/>
        <v>4686.8500000000004</v>
      </c>
    </row>
    <row r="105" spans="1:55" ht="41.5" customHeight="1" x14ac:dyDescent="0.3">
      <c r="A105" s="648"/>
      <c r="B105" s="639"/>
      <c r="C105" s="638"/>
      <c r="D105" s="202" t="s">
        <v>267</v>
      </c>
      <c r="E105" s="111"/>
      <c r="F105" s="111"/>
      <c r="G105" s="341"/>
      <c r="H105" s="431"/>
      <c r="I105" s="431"/>
      <c r="J105" s="111"/>
      <c r="K105" s="431"/>
      <c r="L105" s="431"/>
      <c r="M105" s="111"/>
      <c r="N105" s="431"/>
      <c r="O105" s="431"/>
      <c r="P105" s="111"/>
      <c r="Q105" s="431"/>
      <c r="R105" s="431"/>
      <c r="S105" s="111"/>
      <c r="T105" s="498"/>
      <c r="U105" s="562"/>
      <c r="V105" s="577" t="e">
        <f t="shared" si="89"/>
        <v>#DIV/0!</v>
      </c>
      <c r="W105" s="111"/>
      <c r="X105" s="111"/>
      <c r="Y105" s="111"/>
      <c r="Z105" s="111"/>
      <c r="AA105" s="146"/>
      <c r="AB105" s="147"/>
      <c r="AC105" s="148"/>
      <c r="AD105" s="145"/>
      <c r="AE105" s="148"/>
      <c r="AF105" s="146"/>
      <c r="AG105" s="147"/>
      <c r="AH105" s="148"/>
      <c r="AI105" s="145"/>
      <c r="AJ105" s="148"/>
      <c r="AK105" s="146"/>
      <c r="AL105" s="147"/>
      <c r="AM105" s="160"/>
      <c r="AN105" s="111"/>
      <c r="AO105" s="148"/>
      <c r="AP105" s="146"/>
      <c r="AQ105" s="147"/>
      <c r="AR105" s="160"/>
      <c r="AS105" s="111"/>
      <c r="AT105" s="148"/>
      <c r="AU105" s="145"/>
      <c r="AV105" s="145"/>
      <c r="AW105" s="160"/>
      <c r="AX105" s="111"/>
      <c r="AY105" s="148"/>
      <c r="AZ105" s="148"/>
      <c r="BA105" s="111"/>
      <c r="BB105" s="358"/>
      <c r="BC105" s="390">
        <f t="shared" si="102"/>
        <v>0</v>
      </c>
    </row>
    <row r="106" spans="1:55" s="372" customFormat="1" ht="17.7" customHeight="1" x14ac:dyDescent="0.3">
      <c r="A106" s="646" t="s">
        <v>382</v>
      </c>
      <c r="B106" s="637" t="s">
        <v>381</v>
      </c>
      <c r="C106" s="638"/>
      <c r="D106" s="225" t="s">
        <v>41</v>
      </c>
      <c r="E106" s="112">
        <f>E107+E108+E109+E110</f>
        <v>3499.7159000000001</v>
      </c>
      <c r="F106" s="112">
        <f>F107+F108+F109+F110</f>
        <v>0</v>
      </c>
      <c r="G106" s="342">
        <f>F106/E106</f>
        <v>0</v>
      </c>
      <c r="H106" s="345">
        <f>H107+H108+H109+H110</f>
        <v>0</v>
      </c>
      <c r="I106" s="345">
        <f>I107+I108+I109+I110</f>
        <v>0</v>
      </c>
      <c r="J106" s="345">
        <f t="shared" ref="J106:BA106" si="104">J107+J108+J109+J110</f>
        <v>0</v>
      </c>
      <c r="K106" s="345">
        <f t="shared" si="104"/>
        <v>0</v>
      </c>
      <c r="L106" s="345">
        <f t="shared" si="104"/>
        <v>0</v>
      </c>
      <c r="M106" s="345">
        <f t="shared" si="104"/>
        <v>0</v>
      </c>
      <c r="N106" s="345">
        <f t="shared" si="104"/>
        <v>0</v>
      </c>
      <c r="O106" s="345">
        <f t="shared" si="104"/>
        <v>0</v>
      </c>
      <c r="P106" s="345">
        <f t="shared" si="104"/>
        <v>0</v>
      </c>
      <c r="Q106" s="345">
        <f t="shared" si="104"/>
        <v>0</v>
      </c>
      <c r="R106" s="345">
        <f t="shared" si="104"/>
        <v>0</v>
      </c>
      <c r="S106" s="345">
        <f t="shared" si="104"/>
        <v>0</v>
      </c>
      <c r="T106" s="505">
        <f t="shared" si="104"/>
        <v>0</v>
      </c>
      <c r="U106" s="505">
        <f t="shared" si="104"/>
        <v>0</v>
      </c>
      <c r="V106" s="577" t="e">
        <f t="shared" si="89"/>
        <v>#DIV/0!</v>
      </c>
      <c r="W106" s="345">
        <f t="shared" si="104"/>
        <v>3499.7159000000001</v>
      </c>
      <c r="X106" s="345">
        <f t="shared" si="104"/>
        <v>0</v>
      </c>
      <c r="Y106" s="345">
        <f t="shared" si="104"/>
        <v>0</v>
      </c>
      <c r="Z106" s="345">
        <f t="shared" si="104"/>
        <v>0</v>
      </c>
      <c r="AA106" s="345">
        <f t="shared" si="104"/>
        <v>0</v>
      </c>
      <c r="AB106" s="345">
        <f t="shared" si="104"/>
        <v>0</v>
      </c>
      <c r="AC106" s="345">
        <f t="shared" si="104"/>
        <v>0</v>
      </c>
      <c r="AD106" s="345">
        <f t="shared" si="104"/>
        <v>0</v>
      </c>
      <c r="AE106" s="345">
        <f t="shared" si="104"/>
        <v>0</v>
      </c>
      <c r="AF106" s="345">
        <f t="shared" si="104"/>
        <v>0</v>
      </c>
      <c r="AG106" s="345">
        <f t="shared" si="104"/>
        <v>0</v>
      </c>
      <c r="AH106" s="345">
        <f t="shared" si="104"/>
        <v>0</v>
      </c>
      <c r="AI106" s="345">
        <f t="shared" si="104"/>
        <v>0</v>
      </c>
      <c r="AJ106" s="345">
        <f t="shared" si="104"/>
        <v>0</v>
      </c>
      <c r="AK106" s="345">
        <f t="shared" si="104"/>
        <v>0</v>
      </c>
      <c r="AL106" s="345">
        <f t="shared" si="104"/>
        <v>0</v>
      </c>
      <c r="AM106" s="345">
        <f t="shared" si="104"/>
        <v>0</v>
      </c>
      <c r="AN106" s="345">
        <f t="shared" si="104"/>
        <v>0</v>
      </c>
      <c r="AO106" s="345">
        <f t="shared" si="104"/>
        <v>0</v>
      </c>
      <c r="AP106" s="345">
        <f t="shared" si="104"/>
        <v>0</v>
      </c>
      <c r="AQ106" s="345">
        <f t="shared" si="104"/>
        <v>0</v>
      </c>
      <c r="AR106" s="345">
        <f t="shared" si="104"/>
        <v>0</v>
      </c>
      <c r="AS106" s="345">
        <f t="shared" si="104"/>
        <v>0</v>
      </c>
      <c r="AT106" s="345">
        <f t="shared" si="104"/>
        <v>0</v>
      </c>
      <c r="AU106" s="345">
        <f t="shared" si="104"/>
        <v>0</v>
      </c>
      <c r="AV106" s="345">
        <f t="shared" si="104"/>
        <v>0</v>
      </c>
      <c r="AW106" s="345">
        <f t="shared" si="104"/>
        <v>0</v>
      </c>
      <c r="AX106" s="345">
        <f t="shared" si="104"/>
        <v>0</v>
      </c>
      <c r="AY106" s="345">
        <f t="shared" si="104"/>
        <v>0</v>
      </c>
      <c r="AZ106" s="345">
        <f t="shared" si="104"/>
        <v>0</v>
      </c>
      <c r="BA106" s="345">
        <f t="shared" si="104"/>
        <v>0</v>
      </c>
      <c r="BB106" s="340"/>
      <c r="BC106" s="390">
        <f t="shared" si="102"/>
        <v>3499.7159000000001</v>
      </c>
    </row>
    <row r="107" spans="1:55" ht="36.799999999999997" hidden="1" customHeight="1" x14ac:dyDescent="0.3">
      <c r="A107" s="647"/>
      <c r="B107" s="638"/>
      <c r="C107" s="638"/>
      <c r="D107" s="117" t="s">
        <v>37</v>
      </c>
      <c r="E107" s="111"/>
      <c r="F107" s="111"/>
      <c r="G107" s="341"/>
      <c r="H107" s="431"/>
      <c r="I107" s="431"/>
      <c r="J107" s="111"/>
      <c r="K107" s="431"/>
      <c r="L107" s="431"/>
      <c r="M107" s="111"/>
      <c r="N107" s="431"/>
      <c r="O107" s="431"/>
      <c r="P107" s="111"/>
      <c r="Q107" s="431"/>
      <c r="R107" s="431"/>
      <c r="S107" s="111"/>
      <c r="T107" s="498"/>
      <c r="U107" s="562"/>
      <c r="V107" s="577" t="e">
        <f t="shared" si="89"/>
        <v>#DIV/0!</v>
      </c>
      <c r="W107" s="111"/>
      <c r="X107" s="111"/>
      <c r="Y107" s="111"/>
      <c r="Z107" s="111"/>
      <c r="AA107" s="146"/>
      <c r="AB107" s="147"/>
      <c r="AC107" s="148"/>
      <c r="AD107" s="145"/>
      <c r="AE107" s="148"/>
      <c r="AF107" s="146"/>
      <c r="AG107" s="147"/>
      <c r="AH107" s="148"/>
      <c r="AI107" s="145"/>
      <c r="AJ107" s="148"/>
      <c r="AK107" s="146"/>
      <c r="AL107" s="147"/>
      <c r="AM107" s="160"/>
      <c r="AN107" s="111"/>
      <c r="AO107" s="148"/>
      <c r="AP107" s="146"/>
      <c r="AQ107" s="147"/>
      <c r="AR107" s="160"/>
      <c r="AS107" s="111"/>
      <c r="AT107" s="148"/>
      <c r="AU107" s="145"/>
      <c r="AV107" s="145"/>
      <c r="AW107" s="160"/>
      <c r="AX107" s="111"/>
      <c r="AY107" s="148"/>
      <c r="AZ107" s="148"/>
      <c r="BA107" s="111"/>
      <c r="BB107" s="358"/>
      <c r="BC107" s="390">
        <f t="shared" si="102"/>
        <v>0</v>
      </c>
    </row>
    <row r="108" spans="1:55" ht="32.25" customHeight="1" x14ac:dyDescent="0.3">
      <c r="A108" s="647"/>
      <c r="B108" s="638"/>
      <c r="C108" s="638"/>
      <c r="D108" s="117" t="s">
        <v>2</v>
      </c>
      <c r="E108" s="111"/>
      <c r="F108" s="111"/>
      <c r="G108" s="341"/>
      <c r="H108" s="431"/>
      <c r="I108" s="431"/>
      <c r="J108" s="111"/>
      <c r="K108" s="431"/>
      <c r="L108" s="431"/>
      <c r="M108" s="111"/>
      <c r="N108" s="431"/>
      <c r="O108" s="431"/>
      <c r="P108" s="111"/>
      <c r="Q108" s="431"/>
      <c r="R108" s="431"/>
      <c r="S108" s="111"/>
      <c r="T108" s="498"/>
      <c r="U108" s="562"/>
      <c r="V108" s="577" t="e">
        <f t="shared" si="89"/>
        <v>#DIV/0!</v>
      </c>
      <c r="W108" s="111"/>
      <c r="X108" s="111"/>
      <c r="Y108" s="111"/>
      <c r="Z108" s="111"/>
      <c r="AA108" s="146"/>
      <c r="AB108" s="147"/>
      <c r="AC108" s="148"/>
      <c r="AD108" s="145"/>
      <c r="AE108" s="148"/>
      <c r="AF108" s="146"/>
      <c r="AG108" s="147"/>
      <c r="AH108" s="148"/>
      <c r="AI108" s="145"/>
      <c r="AJ108" s="148"/>
      <c r="AK108" s="146"/>
      <c r="AL108" s="147"/>
      <c r="AM108" s="160"/>
      <c r="AN108" s="111"/>
      <c r="AO108" s="148"/>
      <c r="AP108" s="146"/>
      <c r="AQ108" s="147"/>
      <c r="AR108" s="160"/>
      <c r="AS108" s="111"/>
      <c r="AT108" s="148"/>
      <c r="AU108" s="145"/>
      <c r="AV108" s="145"/>
      <c r="AW108" s="160"/>
      <c r="AX108" s="111"/>
      <c r="AY108" s="148"/>
      <c r="AZ108" s="148"/>
      <c r="BA108" s="111"/>
      <c r="BB108" s="358"/>
      <c r="BC108" s="390">
        <f t="shared" si="60"/>
        <v>0</v>
      </c>
    </row>
    <row r="109" spans="1:55" ht="20.05" customHeight="1" x14ac:dyDescent="0.3">
      <c r="A109" s="647"/>
      <c r="B109" s="638"/>
      <c r="C109" s="638"/>
      <c r="D109" s="120" t="s">
        <v>43</v>
      </c>
      <c r="E109" s="111">
        <f>H109+K109+N109+Q109+T109+W109</f>
        <v>3499.7159000000001</v>
      </c>
      <c r="F109" s="111">
        <f>I109+L109+O109+R109+U109</f>
        <v>0</v>
      </c>
      <c r="G109" s="341">
        <f>F109/E109</f>
        <v>0</v>
      </c>
      <c r="H109" s="431">
        <v>0</v>
      </c>
      <c r="I109" s="431">
        <v>0</v>
      </c>
      <c r="J109" s="111"/>
      <c r="K109" s="431">
        <v>0</v>
      </c>
      <c r="L109" s="431">
        <v>0</v>
      </c>
      <c r="M109" s="111"/>
      <c r="N109" s="431">
        <v>0</v>
      </c>
      <c r="O109" s="431">
        <v>0</v>
      </c>
      <c r="P109" s="111"/>
      <c r="Q109" s="431">
        <v>0</v>
      </c>
      <c r="R109" s="431">
        <v>0</v>
      </c>
      <c r="S109" s="111"/>
      <c r="T109" s="498">
        <v>0</v>
      </c>
      <c r="U109" s="562">
        <v>0</v>
      </c>
      <c r="V109" s="577" t="e">
        <f t="shared" si="89"/>
        <v>#DIV/0!</v>
      </c>
      <c r="W109" s="111">
        <v>3499.7159000000001</v>
      </c>
      <c r="X109" s="111"/>
      <c r="Y109" s="111"/>
      <c r="Z109" s="111"/>
      <c r="AA109" s="146"/>
      <c r="AB109" s="147"/>
      <c r="AC109" s="148"/>
      <c r="AD109" s="145"/>
      <c r="AE109" s="148"/>
      <c r="AF109" s="146"/>
      <c r="AG109" s="147"/>
      <c r="AH109" s="148"/>
      <c r="AI109" s="145"/>
      <c r="AJ109" s="148"/>
      <c r="AK109" s="146"/>
      <c r="AL109" s="147"/>
      <c r="AM109" s="160"/>
      <c r="AN109" s="111"/>
      <c r="AO109" s="148"/>
      <c r="AP109" s="146"/>
      <c r="AQ109" s="147"/>
      <c r="AR109" s="160"/>
      <c r="AS109" s="111"/>
      <c r="AT109" s="148"/>
      <c r="AU109" s="145"/>
      <c r="AV109" s="145"/>
      <c r="AW109" s="160"/>
      <c r="AX109" s="111"/>
      <c r="AY109" s="148"/>
      <c r="AZ109" s="148"/>
      <c r="BA109" s="111"/>
      <c r="BB109" s="358"/>
      <c r="BC109" s="390">
        <f t="shared" si="60"/>
        <v>3499.7159000000001</v>
      </c>
    </row>
    <row r="110" spans="1:55" ht="31.5" customHeight="1" x14ac:dyDescent="0.3">
      <c r="A110" s="648"/>
      <c r="B110" s="639"/>
      <c r="C110" s="638"/>
      <c r="D110" s="202" t="s">
        <v>267</v>
      </c>
      <c r="E110" s="111"/>
      <c r="F110" s="111"/>
      <c r="G110" s="341"/>
      <c r="H110" s="431"/>
      <c r="I110" s="431"/>
      <c r="J110" s="111"/>
      <c r="K110" s="431"/>
      <c r="L110" s="431"/>
      <c r="M110" s="111"/>
      <c r="N110" s="431"/>
      <c r="O110" s="431"/>
      <c r="P110" s="111"/>
      <c r="Q110" s="431"/>
      <c r="R110" s="431"/>
      <c r="S110" s="111"/>
      <c r="T110" s="498"/>
      <c r="U110" s="562"/>
      <c r="V110" s="577" t="e">
        <f t="shared" si="89"/>
        <v>#DIV/0!</v>
      </c>
      <c r="W110" s="111"/>
      <c r="X110" s="111"/>
      <c r="Y110" s="111"/>
      <c r="Z110" s="111"/>
      <c r="AA110" s="146"/>
      <c r="AB110" s="147"/>
      <c r="AC110" s="148"/>
      <c r="AD110" s="145"/>
      <c r="AE110" s="148"/>
      <c r="AF110" s="146"/>
      <c r="AG110" s="147"/>
      <c r="AH110" s="148"/>
      <c r="AI110" s="145"/>
      <c r="AJ110" s="148"/>
      <c r="AK110" s="146"/>
      <c r="AL110" s="147"/>
      <c r="AM110" s="160"/>
      <c r="AN110" s="111"/>
      <c r="AO110" s="148"/>
      <c r="AP110" s="146"/>
      <c r="AQ110" s="147"/>
      <c r="AR110" s="160"/>
      <c r="AS110" s="111"/>
      <c r="AT110" s="148"/>
      <c r="AU110" s="145"/>
      <c r="AV110" s="145"/>
      <c r="AW110" s="160"/>
      <c r="AX110" s="111"/>
      <c r="AY110" s="148"/>
      <c r="AZ110" s="148"/>
      <c r="BA110" s="111"/>
      <c r="BB110" s="358"/>
      <c r="BC110" s="390">
        <f t="shared" si="60"/>
        <v>0</v>
      </c>
    </row>
    <row r="111" spans="1:55" s="544" customFormat="1" ht="20.7" customHeight="1" x14ac:dyDescent="0.3">
      <c r="A111" s="640" t="s">
        <v>384</v>
      </c>
      <c r="B111" s="643" t="s">
        <v>383</v>
      </c>
      <c r="C111" s="638"/>
      <c r="D111" s="532" t="s">
        <v>41</v>
      </c>
      <c r="E111" s="533">
        <f>E112+E113+E114+E115</f>
        <v>759.33299999999997</v>
      </c>
      <c r="F111" s="533">
        <f>F112+F113+F114+F115</f>
        <v>735.33299999999997</v>
      </c>
      <c r="G111" s="534">
        <f>G112+G113+G114+G115</f>
        <v>0.96839331360549319</v>
      </c>
      <c r="H111" s="535">
        <f>H112+H113+H114+H115</f>
        <v>0</v>
      </c>
      <c r="I111" s="535">
        <f>I112+I113+I114+I115</f>
        <v>0</v>
      </c>
      <c r="J111" s="535">
        <f t="shared" ref="J111:N111" si="105">J112+J113+J114+J115</f>
        <v>0</v>
      </c>
      <c r="K111" s="535">
        <f t="shared" si="105"/>
        <v>0</v>
      </c>
      <c r="L111" s="535">
        <f t="shared" si="105"/>
        <v>0</v>
      </c>
      <c r="M111" s="535">
        <f t="shared" si="105"/>
        <v>0</v>
      </c>
      <c r="N111" s="535">
        <f t="shared" si="105"/>
        <v>484</v>
      </c>
      <c r="O111" s="535">
        <f t="shared" ref="O111" si="106">O112+O113+O114+O115</f>
        <v>484</v>
      </c>
      <c r="P111" s="535">
        <f t="shared" ref="P111" si="107">P112+P113+P114+P115</f>
        <v>0</v>
      </c>
      <c r="Q111" s="535">
        <f>Q112+Q113+Q114+Q115</f>
        <v>251.333</v>
      </c>
      <c r="R111" s="535">
        <f>R112+R113+R114+R115</f>
        <v>251.333</v>
      </c>
      <c r="S111" s="535">
        <f t="shared" ref="S111" si="108">S112+S113+S114+S115</f>
        <v>0</v>
      </c>
      <c r="T111" s="536">
        <f>T112+T113+T114+T115</f>
        <v>0</v>
      </c>
      <c r="U111" s="536">
        <f>U112+U113+U114+U115</f>
        <v>0</v>
      </c>
      <c r="V111" s="577" t="e">
        <f t="shared" si="89"/>
        <v>#DIV/0!</v>
      </c>
      <c r="W111" s="533">
        <f>W114</f>
        <v>24</v>
      </c>
      <c r="X111" s="533"/>
      <c r="Y111" s="533"/>
      <c r="Z111" s="533"/>
      <c r="AA111" s="538"/>
      <c r="AB111" s="539"/>
      <c r="AC111" s="540"/>
      <c r="AD111" s="537"/>
      <c r="AE111" s="540"/>
      <c r="AF111" s="538"/>
      <c r="AG111" s="539"/>
      <c r="AH111" s="540"/>
      <c r="AI111" s="537"/>
      <c r="AJ111" s="540"/>
      <c r="AK111" s="538"/>
      <c r="AL111" s="539"/>
      <c r="AM111" s="541"/>
      <c r="AN111" s="533"/>
      <c r="AO111" s="540"/>
      <c r="AP111" s="538"/>
      <c r="AQ111" s="539"/>
      <c r="AR111" s="541"/>
      <c r="AS111" s="533"/>
      <c r="AT111" s="540"/>
      <c r="AU111" s="537"/>
      <c r="AV111" s="537"/>
      <c r="AW111" s="541"/>
      <c r="AX111" s="533"/>
      <c r="AY111" s="540"/>
      <c r="AZ111" s="540"/>
      <c r="BA111" s="533"/>
      <c r="BB111" s="542"/>
      <c r="BC111" s="543">
        <f>H111+K111+N111+Q111+T111+W111+Z111+AE111+AJ111+AO111+AT111+AY111</f>
        <v>759.33299999999997</v>
      </c>
    </row>
    <row r="112" spans="1:55" s="555" customFormat="1" ht="31.5" hidden="1" customHeight="1" x14ac:dyDescent="0.3">
      <c r="A112" s="641"/>
      <c r="B112" s="644"/>
      <c r="C112" s="638"/>
      <c r="D112" s="117" t="s">
        <v>37</v>
      </c>
      <c r="E112" s="545"/>
      <c r="F112" s="545"/>
      <c r="G112" s="546"/>
      <c r="H112" s="547"/>
      <c r="I112" s="547"/>
      <c r="J112" s="545"/>
      <c r="K112" s="547"/>
      <c r="L112" s="547"/>
      <c r="M112" s="545"/>
      <c r="N112" s="547"/>
      <c r="O112" s="547"/>
      <c r="P112" s="545"/>
      <c r="Q112" s="547"/>
      <c r="R112" s="547"/>
      <c r="S112" s="545"/>
      <c r="T112" s="548"/>
      <c r="U112" s="563"/>
      <c r="V112" s="577" t="e">
        <f t="shared" si="89"/>
        <v>#DIV/0!</v>
      </c>
      <c r="W112" s="545"/>
      <c r="X112" s="545"/>
      <c r="Y112" s="545"/>
      <c r="Z112" s="545"/>
      <c r="AA112" s="550"/>
      <c r="AB112" s="551"/>
      <c r="AC112" s="552"/>
      <c r="AD112" s="549"/>
      <c r="AE112" s="552"/>
      <c r="AF112" s="550"/>
      <c r="AG112" s="551"/>
      <c r="AH112" s="552"/>
      <c r="AI112" s="549"/>
      <c r="AJ112" s="552"/>
      <c r="AK112" s="550"/>
      <c r="AL112" s="551"/>
      <c r="AM112" s="553"/>
      <c r="AN112" s="545"/>
      <c r="AO112" s="552"/>
      <c r="AP112" s="550"/>
      <c r="AQ112" s="551"/>
      <c r="AR112" s="553"/>
      <c r="AS112" s="545"/>
      <c r="AT112" s="552"/>
      <c r="AU112" s="549"/>
      <c r="AV112" s="549"/>
      <c r="AW112" s="553"/>
      <c r="AX112" s="545"/>
      <c r="AY112" s="552"/>
      <c r="AZ112" s="552"/>
      <c r="BA112" s="545"/>
      <c r="BB112" s="554"/>
      <c r="BC112" s="543">
        <f t="shared" ref="BC112:BC114" si="109">H112+K112+N112+Q112+T112+W112+Z112+AE112+AJ112+AO112+AT112+AY112</f>
        <v>0</v>
      </c>
    </row>
    <row r="113" spans="1:55" s="555" customFormat="1" ht="31.5" customHeight="1" x14ac:dyDescent="0.3">
      <c r="A113" s="641"/>
      <c r="B113" s="644"/>
      <c r="C113" s="638"/>
      <c r="D113" s="117" t="s">
        <v>2</v>
      </c>
      <c r="E113" s="545"/>
      <c r="F113" s="545"/>
      <c r="G113" s="546"/>
      <c r="H113" s="547"/>
      <c r="I113" s="547"/>
      <c r="J113" s="545"/>
      <c r="K113" s="547"/>
      <c r="L113" s="547"/>
      <c r="M113" s="545"/>
      <c r="N113" s="547"/>
      <c r="O113" s="547"/>
      <c r="P113" s="545"/>
      <c r="Q113" s="547"/>
      <c r="R113" s="547"/>
      <c r="S113" s="545"/>
      <c r="T113" s="548"/>
      <c r="U113" s="563"/>
      <c r="V113" s="577" t="e">
        <f t="shared" si="89"/>
        <v>#DIV/0!</v>
      </c>
      <c r="W113" s="545"/>
      <c r="X113" s="545"/>
      <c r="Y113" s="545"/>
      <c r="Z113" s="545"/>
      <c r="AA113" s="550"/>
      <c r="AB113" s="551"/>
      <c r="AC113" s="552"/>
      <c r="AD113" s="549"/>
      <c r="AE113" s="552"/>
      <c r="AF113" s="550"/>
      <c r="AG113" s="551"/>
      <c r="AH113" s="552"/>
      <c r="AI113" s="549"/>
      <c r="AJ113" s="552"/>
      <c r="AK113" s="550"/>
      <c r="AL113" s="551"/>
      <c r="AM113" s="553"/>
      <c r="AN113" s="545"/>
      <c r="AO113" s="552"/>
      <c r="AP113" s="550"/>
      <c r="AQ113" s="551"/>
      <c r="AR113" s="553"/>
      <c r="AS113" s="545"/>
      <c r="AT113" s="552"/>
      <c r="AU113" s="549"/>
      <c r="AV113" s="549"/>
      <c r="AW113" s="553"/>
      <c r="AX113" s="545"/>
      <c r="AY113" s="552"/>
      <c r="AZ113" s="552"/>
      <c r="BA113" s="545"/>
      <c r="BB113" s="554"/>
      <c r="BC113" s="543">
        <f t="shared" si="109"/>
        <v>0</v>
      </c>
    </row>
    <row r="114" spans="1:55" s="555" customFormat="1" ht="20.7" customHeight="1" x14ac:dyDescent="0.3">
      <c r="A114" s="641"/>
      <c r="B114" s="644"/>
      <c r="C114" s="638"/>
      <c r="D114" s="120" t="s">
        <v>43</v>
      </c>
      <c r="E114" s="545">
        <f>H114+K114+N114+Q114+T114+W114</f>
        <v>759.33299999999997</v>
      </c>
      <c r="F114" s="545">
        <f>I114+L114+O114+R114</f>
        <v>735.33299999999997</v>
      </c>
      <c r="G114" s="546">
        <f>F114/E114</f>
        <v>0.96839331360549319</v>
      </c>
      <c r="H114" s="547">
        <v>0</v>
      </c>
      <c r="I114" s="547">
        <v>0</v>
      </c>
      <c r="J114" s="545"/>
      <c r="K114" s="547">
        <v>0</v>
      </c>
      <c r="L114" s="547">
        <v>0</v>
      </c>
      <c r="M114" s="545"/>
      <c r="N114" s="547">
        <v>484</v>
      </c>
      <c r="O114" s="547">
        <v>484</v>
      </c>
      <c r="P114" s="545"/>
      <c r="Q114" s="547">
        <v>251.333</v>
      </c>
      <c r="R114" s="547">
        <v>251.333</v>
      </c>
      <c r="S114" s="545"/>
      <c r="T114" s="548">
        <v>0</v>
      </c>
      <c r="U114" s="563">
        <v>0</v>
      </c>
      <c r="V114" s="577" t="e">
        <f t="shared" si="89"/>
        <v>#DIV/0!</v>
      </c>
      <c r="W114" s="545">
        <v>24</v>
      </c>
      <c r="X114" s="545"/>
      <c r="Y114" s="545"/>
      <c r="Z114" s="545"/>
      <c r="AA114" s="550"/>
      <c r="AB114" s="551"/>
      <c r="AC114" s="552"/>
      <c r="AD114" s="549"/>
      <c r="AE114" s="552"/>
      <c r="AF114" s="550"/>
      <c r="AG114" s="551"/>
      <c r="AH114" s="552"/>
      <c r="AI114" s="549"/>
      <c r="AJ114" s="552"/>
      <c r="AK114" s="550"/>
      <c r="AL114" s="551"/>
      <c r="AM114" s="553"/>
      <c r="AN114" s="545"/>
      <c r="AO114" s="552"/>
      <c r="AP114" s="550"/>
      <c r="AQ114" s="551"/>
      <c r="AR114" s="553"/>
      <c r="AS114" s="545"/>
      <c r="AT114" s="552"/>
      <c r="AU114" s="549"/>
      <c r="AV114" s="549"/>
      <c r="AW114" s="553"/>
      <c r="AX114" s="545"/>
      <c r="AY114" s="552"/>
      <c r="AZ114" s="552"/>
      <c r="BA114" s="545"/>
      <c r="BB114" s="554"/>
      <c r="BC114" s="543">
        <f t="shared" si="109"/>
        <v>759.33299999999997</v>
      </c>
    </row>
    <row r="115" spans="1:55" s="555" customFormat="1" ht="31.5" customHeight="1" x14ac:dyDescent="0.3">
      <c r="A115" s="642"/>
      <c r="B115" s="645"/>
      <c r="C115" s="638"/>
      <c r="D115" s="202" t="s">
        <v>267</v>
      </c>
      <c r="E115" s="545"/>
      <c r="F115" s="545"/>
      <c r="G115" s="546"/>
      <c r="H115" s="547"/>
      <c r="I115" s="547"/>
      <c r="J115" s="545"/>
      <c r="K115" s="547"/>
      <c r="L115" s="547"/>
      <c r="M115" s="545"/>
      <c r="N115" s="547"/>
      <c r="O115" s="547"/>
      <c r="P115" s="545"/>
      <c r="Q115" s="547"/>
      <c r="R115" s="547"/>
      <c r="S115" s="545"/>
      <c r="T115" s="548"/>
      <c r="U115" s="563"/>
      <c r="V115" s="577" t="e">
        <f t="shared" si="89"/>
        <v>#DIV/0!</v>
      </c>
      <c r="W115" s="545"/>
      <c r="X115" s="545"/>
      <c r="Y115" s="545"/>
      <c r="Z115" s="545"/>
      <c r="AA115" s="550"/>
      <c r="AB115" s="551"/>
      <c r="AC115" s="552"/>
      <c r="AD115" s="549"/>
      <c r="AE115" s="552"/>
      <c r="AF115" s="550"/>
      <c r="AG115" s="551"/>
      <c r="AH115" s="552"/>
      <c r="AI115" s="549"/>
      <c r="AJ115" s="552"/>
      <c r="AK115" s="550"/>
      <c r="AL115" s="551"/>
      <c r="AM115" s="553"/>
      <c r="AN115" s="545"/>
      <c r="AO115" s="552"/>
      <c r="AP115" s="550"/>
      <c r="AQ115" s="551"/>
      <c r="AR115" s="553"/>
      <c r="AS115" s="545"/>
      <c r="AT115" s="552"/>
      <c r="AU115" s="549"/>
      <c r="AV115" s="549"/>
      <c r="AW115" s="553"/>
      <c r="AX115" s="545"/>
      <c r="AY115" s="552"/>
      <c r="AZ115" s="552"/>
      <c r="BA115" s="545"/>
      <c r="BB115" s="554"/>
      <c r="BC115" s="543">
        <f t="shared" si="60"/>
        <v>0</v>
      </c>
    </row>
    <row r="116" spans="1:55" s="372" customFormat="1" ht="15.05" customHeight="1" x14ac:dyDescent="0.3">
      <c r="A116" s="634" t="s">
        <v>386</v>
      </c>
      <c r="B116" s="637" t="s">
        <v>387</v>
      </c>
      <c r="C116" s="638"/>
      <c r="D116" s="225" t="s">
        <v>41</v>
      </c>
      <c r="E116" s="112">
        <f>E117+E118+E119+E120</f>
        <v>1000</v>
      </c>
      <c r="F116" s="112">
        <f>F117+F118+F119+F120</f>
        <v>1000</v>
      </c>
      <c r="G116" s="341">
        <f t="shared" ref="G116" si="110">F116/E116</f>
        <v>1</v>
      </c>
      <c r="H116" s="345">
        <f>H119</f>
        <v>0</v>
      </c>
      <c r="I116" s="345">
        <f t="shared" ref="I116:U116" si="111">I119</f>
        <v>0</v>
      </c>
      <c r="J116" s="345">
        <f t="shared" si="111"/>
        <v>0</v>
      </c>
      <c r="K116" s="345">
        <f t="shared" si="111"/>
        <v>988</v>
      </c>
      <c r="L116" s="345">
        <f t="shared" si="111"/>
        <v>988</v>
      </c>
      <c r="M116" s="345">
        <f t="shared" si="111"/>
        <v>0</v>
      </c>
      <c r="N116" s="345">
        <f t="shared" si="111"/>
        <v>0</v>
      </c>
      <c r="O116" s="345">
        <f t="shared" si="111"/>
        <v>0</v>
      </c>
      <c r="P116" s="345">
        <f t="shared" si="111"/>
        <v>0</v>
      </c>
      <c r="Q116" s="345">
        <f t="shared" si="111"/>
        <v>12</v>
      </c>
      <c r="R116" s="345">
        <f t="shared" si="111"/>
        <v>12</v>
      </c>
      <c r="S116" s="345"/>
      <c r="T116" s="505">
        <f t="shared" si="111"/>
        <v>0</v>
      </c>
      <c r="U116" s="505">
        <f t="shared" si="111"/>
        <v>0</v>
      </c>
      <c r="V116" s="577" t="e">
        <f t="shared" si="89"/>
        <v>#DIV/0!</v>
      </c>
      <c r="W116" s="112"/>
      <c r="X116" s="112"/>
      <c r="Y116" s="112"/>
      <c r="Z116" s="112"/>
      <c r="AA116" s="198"/>
      <c r="AB116" s="199"/>
      <c r="AC116" s="200"/>
      <c r="AD116" s="197"/>
      <c r="AE116" s="200"/>
      <c r="AF116" s="198"/>
      <c r="AG116" s="199"/>
      <c r="AH116" s="200"/>
      <c r="AI116" s="197"/>
      <c r="AJ116" s="200"/>
      <c r="AK116" s="198"/>
      <c r="AL116" s="199"/>
      <c r="AM116" s="339"/>
      <c r="AN116" s="112"/>
      <c r="AO116" s="200"/>
      <c r="AP116" s="198"/>
      <c r="AQ116" s="199"/>
      <c r="AR116" s="339"/>
      <c r="AS116" s="112"/>
      <c r="AT116" s="200"/>
      <c r="AU116" s="197"/>
      <c r="AV116" s="197"/>
      <c r="AW116" s="339"/>
      <c r="AX116" s="112"/>
      <c r="AY116" s="200"/>
      <c r="AZ116" s="200"/>
      <c r="BA116" s="112"/>
      <c r="BB116" s="340"/>
      <c r="BC116" s="390">
        <f t="shared" si="60"/>
        <v>1000</v>
      </c>
    </row>
    <row r="117" spans="1:55" ht="31.5" hidden="1" customHeight="1" x14ac:dyDescent="0.3">
      <c r="A117" s="635"/>
      <c r="B117" s="638"/>
      <c r="C117" s="638"/>
      <c r="D117" s="117" t="s">
        <v>37</v>
      </c>
      <c r="E117" s="111"/>
      <c r="F117" s="111"/>
      <c r="G117" s="341"/>
      <c r="H117" s="431"/>
      <c r="I117" s="431"/>
      <c r="J117" s="111"/>
      <c r="K117" s="431"/>
      <c r="L117" s="431"/>
      <c r="M117" s="111"/>
      <c r="N117" s="431"/>
      <c r="O117" s="431"/>
      <c r="P117" s="111"/>
      <c r="Q117" s="431"/>
      <c r="R117" s="431"/>
      <c r="S117" s="111"/>
      <c r="T117" s="498"/>
      <c r="U117" s="562"/>
      <c r="V117" s="577" t="e">
        <f t="shared" si="89"/>
        <v>#DIV/0!</v>
      </c>
      <c r="W117" s="111"/>
      <c r="X117" s="111"/>
      <c r="Y117" s="111"/>
      <c r="Z117" s="111"/>
      <c r="AA117" s="146"/>
      <c r="AB117" s="147"/>
      <c r="AC117" s="148"/>
      <c r="AD117" s="145"/>
      <c r="AE117" s="148"/>
      <c r="AF117" s="146"/>
      <c r="AG117" s="147"/>
      <c r="AH117" s="148"/>
      <c r="AI117" s="145"/>
      <c r="AJ117" s="148"/>
      <c r="AK117" s="146"/>
      <c r="AL117" s="147"/>
      <c r="AM117" s="160"/>
      <c r="AN117" s="111"/>
      <c r="AO117" s="148"/>
      <c r="AP117" s="146"/>
      <c r="AQ117" s="147"/>
      <c r="AR117" s="160"/>
      <c r="AS117" s="111"/>
      <c r="AT117" s="148"/>
      <c r="AU117" s="145"/>
      <c r="AV117" s="145"/>
      <c r="AW117" s="160"/>
      <c r="AX117" s="111"/>
      <c r="AY117" s="148"/>
      <c r="AZ117" s="148"/>
      <c r="BA117" s="111"/>
      <c r="BB117" s="358"/>
      <c r="BC117" s="390">
        <f t="shared" si="60"/>
        <v>0</v>
      </c>
    </row>
    <row r="118" spans="1:55" ht="31.5" customHeight="1" x14ac:dyDescent="0.3">
      <c r="A118" s="635"/>
      <c r="B118" s="638"/>
      <c r="C118" s="638"/>
      <c r="D118" s="117" t="s">
        <v>2</v>
      </c>
      <c r="E118" s="111"/>
      <c r="F118" s="111"/>
      <c r="G118" s="341"/>
      <c r="H118" s="431"/>
      <c r="I118" s="431"/>
      <c r="J118" s="111"/>
      <c r="K118" s="431"/>
      <c r="L118" s="431"/>
      <c r="M118" s="111"/>
      <c r="N118" s="431"/>
      <c r="O118" s="431"/>
      <c r="P118" s="111"/>
      <c r="Q118" s="431"/>
      <c r="R118" s="431"/>
      <c r="S118" s="111"/>
      <c r="T118" s="498"/>
      <c r="U118" s="562"/>
      <c r="V118" s="577" t="e">
        <f t="shared" si="89"/>
        <v>#DIV/0!</v>
      </c>
      <c r="W118" s="111"/>
      <c r="X118" s="111"/>
      <c r="Y118" s="111"/>
      <c r="Z118" s="111"/>
      <c r="AA118" s="146"/>
      <c r="AB118" s="147"/>
      <c r="AC118" s="148"/>
      <c r="AD118" s="145"/>
      <c r="AE118" s="148"/>
      <c r="AF118" s="146"/>
      <c r="AG118" s="147"/>
      <c r="AH118" s="148"/>
      <c r="AI118" s="145"/>
      <c r="AJ118" s="148"/>
      <c r="AK118" s="146"/>
      <c r="AL118" s="147"/>
      <c r="AM118" s="160"/>
      <c r="AN118" s="111"/>
      <c r="AO118" s="148"/>
      <c r="AP118" s="146"/>
      <c r="AQ118" s="147"/>
      <c r="AR118" s="160"/>
      <c r="AS118" s="111"/>
      <c r="AT118" s="148"/>
      <c r="AU118" s="145"/>
      <c r="AV118" s="145"/>
      <c r="AW118" s="160"/>
      <c r="AX118" s="111"/>
      <c r="AY118" s="148"/>
      <c r="AZ118" s="148"/>
      <c r="BA118" s="111"/>
      <c r="BB118" s="358"/>
      <c r="BC118" s="390">
        <f t="shared" si="60"/>
        <v>0</v>
      </c>
    </row>
    <row r="119" spans="1:55" ht="31.5" customHeight="1" x14ac:dyDescent="0.3">
      <c r="A119" s="635"/>
      <c r="B119" s="638"/>
      <c r="C119" s="638"/>
      <c r="D119" s="120" t="s">
        <v>43</v>
      </c>
      <c r="E119" s="111">
        <f>H119+K119+N119+Q119+T119</f>
        <v>1000</v>
      </c>
      <c r="F119" s="111">
        <f>I119+L119+O119+R119</f>
        <v>1000</v>
      </c>
      <c r="G119" s="341">
        <f>F119/E119</f>
        <v>1</v>
      </c>
      <c r="H119" s="431">
        <v>0</v>
      </c>
      <c r="I119" s="431">
        <v>0</v>
      </c>
      <c r="J119" s="110">
        <v>0</v>
      </c>
      <c r="K119" s="431">
        <v>988</v>
      </c>
      <c r="L119" s="431">
        <v>988</v>
      </c>
      <c r="M119" s="111"/>
      <c r="N119" s="431">
        <v>0</v>
      </c>
      <c r="O119" s="431">
        <v>0</v>
      </c>
      <c r="P119" s="111"/>
      <c r="Q119" s="431">
        <v>12</v>
      </c>
      <c r="R119" s="431">
        <v>12</v>
      </c>
      <c r="S119" s="111"/>
      <c r="T119" s="498">
        <v>0</v>
      </c>
      <c r="U119" s="562">
        <v>0</v>
      </c>
      <c r="V119" s="577" t="e">
        <f t="shared" si="89"/>
        <v>#DIV/0!</v>
      </c>
      <c r="W119" s="111"/>
      <c r="X119" s="111"/>
      <c r="Y119" s="111"/>
      <c r="Z119" s="111"/>
      <c r="AA119" s="146"/>
      <c r="AB119" s="147"/>
      <c r="AC119" s="148"/>
      <c r="AD119" s="145"/>
      <c r="AE119" s="148"/>
      <c r="AF119" s="146"/>
      <c r="AG119" s="147"/>
      <c r="AH119" s="148"/>
      <c r="AI119" s="145"/>
      <c r="AJ119" s="148"/>
      <c r="AK119" s="146"/>
      <c r="AL119" s="147"/>
      <c r="AM119" s="160"/>
      <c r="AN119" s="111"/>
      <c r="AO119" s="148"/>
      <c r="AP119" s="146"/>
      <c r="AQ119" s="147"/>
      <c r="AR119" s="160"/>
      <c r="AS119" s="111"/>
      <c r="AT119" s="148"/>
      <c r="AU119" s="145"/>
      <c r="AV119" s="145"/>
      <c r="AW119" s="160"/>
      <c r="AX119" s="111"/>
      <c r="AY119" s="148"/>
      <c r="AZ119" s="148"/>
      <c r="BA119" s="111"/>
      <c r="BB119" s="358"/>
      <c r="BC119" s="390">
        <f>H119+K119+N119+Q119+T119+W119+Z119+AE119+AJ119+AO119+AT119+AY119</f>
        <v>1000</v>
      </c>
    </row>
    <row r="120" spans="1:55" ht="31.5" customHeight="1" x14ac:dyDescent="0.3">
      <c r="A120" s="636"/>
      <c r="B120" s="639"/>
      <c r="C120" s="638"/>
      <c r="D120" s="202" t="s">
        <v>267</v>
      </c>
      <c r="E120" s="111"/>
      <c r="F120" s="111"/>
      <c r="G120" s="341"/>
      <c r="H120" s="431"/>
      <c r="I120" s="431"/>
      <c r="J120" s="111"/>
      <c r="K120" s="431"/>
      <c r="L120" s="431"/>
      <c r="M120" s="111"/>
      <c r="N120" s="431"/>
      <c r="O120" s="431"/>
      <c r="P120" s="111"/>
      <c r="Q120" s="431"/>
      <c r="R120" s="431"/>
      <c r="S120" s="111"/>
      <c r="T120" s="498"/>
      <c r="U120" s="562"/>
      <c r="V120" s="577" t="e">
        <f t="shared" si="89"/>
        <v>#DIV/0!</v>
      </c>
      <c r="W120" s="111"/>
      <c r="X120" s="111"/>
      <c r="Y120" s="111"/>
      <c r="Z120" s="111"/>
      <c r="AA120" s="146"/>
      <c r="AB120" s="147"/>
      <c r="AC120" s="148"/>
      <c r="AD120" s="145"/>
      <c r="AE120" s="148"/>
      <c r="AF120" s="146"/>
      <c r="AG120" s="147"/>
      <c r="AH120" s="148"/>
      <c r="AI120" s="145"/>
      <c r="AJ120" s="148"/>
      <c r="AK120" s="146"/>
      <c r="AL120" s="147"/>
      <c r="AM120" s="160"/>
      <c r="AN120" s="111"/>
      <c r="AO120" s="148"/>
      <c r="AP120" s="146"/>
      <c r="AQ120" s="147"/>
      <c r="AR120" s="160"/>
      <c r="AS120" s="111"/>
      <c r="AT120" s="148"/>
      <c r="AU120" s="145"/>
      <c r="AV120" s="145"/>
      <c r="AW120" s="160"/>
      <c r="AX120" s="111"/>
      <c r="AY120" s="148"/>
      <c r="AZ120" s="148"/>
      <c r="BA120" s="111"/>
      <c r="BB120" s="358"/>
      <c r="BC120" s="390">
        <f t="shared" si="60"/>
        <v>0</v>
      </c>
    </row>
    <row r="121" spans="1:55" s="372" customFormat="1" ht="31.5" customHeight="1" x14ac:dyDescent="0.3">
      <c r="A121" s="634" t="s">
        <v>388</v>
      </c>
      <c r="B121" s="637" t="s">
        <v>389</v>
      </c>
      <c r="C121" s="638"/>
      <c r="D121" s="225" t="s">
        <v>41</v>
      </c>
      <c r="E121" s="112">
        <f>E122+E123+E124+E125</f>
        <v>997.5</v>
      </c>
      <c r="F121" s="112">
        <f t="shared" ref="F121" si="112">F122+F123+F124+F125</f>
        <v>997.5</v>
      </c>
      <c r="G121" s="341">
        <f t="shared" ref="G121" si="113">F121/E121</f>
        <v>1</v>
      </c>
      <c r="H121" s="345">
        <f>H124</f>
        <v>0</v>
      </c>
      <c r="I121" s="345">
        <f t="shared" ref="I121:P121" si="114">I124</f>
        <v>0</v>
      </c>
      <c r="J121" s="345">
        <f t="shared" si="114"/>
        <v>0</v>
      </c>
      <c r="K121" s="345">
        <f t="shared" si="114"/>
        <v>0</v>
      </c>
      <c r="L121" s="345">
        <f t="shared" si="114"/>
        <v>0</v>
      </c>
      <c r="M121" s="431">
        <f t="shared" si="114"/>
        <v>0</v>
      </c>
      <c r="N121" s="431">
        <f t="shared" si="114"/>
        <v>0</v>
      </c>
      <c r="O121" s="431">
        <f t="shared" si="114"/>
        <v>0</v>
      </c>
      <c r="P121" s="431">
        <f t="shared" si="114"/>
        <v>0</v>
      </c>
      <c r="Q121" s="431">
        <f>Q124</f>
        <v>997.5</v>
      </c>
      <c r="R121" s="431">
        <f t="shared" ref="R121" si="115">R124</f>
        <v>997.5</v>
      </c>
      <c r="S121" s="431"/>
      <c r="T121" s="498">
        <v>0</v>
      </c>
      <c r="U121" s="564">
        <v>0</v>
      </c>
      <c r="V121" s="577" t="e">
        <f t="shared" si="89"/>
        <v>#DIV/0!</v>
      </c>
      <c r="W121" s="112"/>
      <c r="X121" s="112"/>
      <c r="Y121" s="112"/>
      <c r="Z121" s="112"/>
      <c r="AA121" s="198"/>
      <c r="AB121" s="199"/>
      <c r="AC121" s="200"/>
      <c r="AD121" s="197"/>
      <c r="AE121" s="200"/>
      <c r="AF121" s="198"/>
      <c r="AG121" s="199"/>
      <c r="AH121" s="200"/>
      <c r="AI121" s="197"/>
      <c r="AJ121" s="200"/>
      <c r="AK121" s="198"/>
      <c r="AL121" s="199"/>
      <c r="AM121" s="339"/>
      <c r="AN121" s="112"/>
      <c r="AO121" s="200"/>
      <c r="AP121" s="198"/>
      <c r="AQ121" s="199"/>
      <c r="AR121" s="339"/>
      <c r="AS121" s="112"/>
      <c r="AT121" s="200"/>
      <c r="AU121" s="197"/>
      <c r="AV121" s="197"/>
      <c r="AW121" s="339"/>
      <c r="AX121" s="112"/>
      <c r="AY121" s="200"/>
      <c r="AZ121" s="200"/>
      <c r="BA121" s="112"/>
      <c r="BB121" s="340"/>
      <c r="BC121" s="398">
        <f>H121+K121+N121+Q121+T121+W121+Z121+AE121+AJ121+AO121+AT121+AY121</f>
        <v>997.5</v>
      </c>
    </row>
    <row r="122" spans="1:55" ht="31.5" hidden="1" customHeight="1" x14ac:dyDescent="0.3">
      <c r="A122" s="635"/>
      <c r="B122" s="638"/>
      <c r="C122" s="638"/>
      <c r="D122" s="117" t="s">
        <v>37</v>
      </c>
      <c r="E122" s="111"/>
      <c r="F122" s="111"/>
      <c r="G122" s="341"/>
      <c r="H122" s="431"/>
      <c r="I122" s="431"/>
      <c r="J122" s="111"/>
      <c r="K122" s="431"/>
      <c r="L122" s="431"/>
      <c r="M122" s="111"/>
      <c r="N122" s="431"/>
      <c r="O122" s="431"/>
      <c r="P122" s="111"/>
      <c r="Q122" s="431"/>
      <c r="R122" s="431"/>
      <c r="S122" s="111"/>
      <c r="T122" s="498"/>
      <c r="U122" s="562"/>
      <c r="V122" s="577" t="e">
        <f t="shared" si="89"/>
        <v>#DIV/0!</v>
      </c>
      <c r="W122" s="111"/>
      <c r="X122" s="111"/>
      <c r="Y122" s="111"/>
      <c r="Z122" s="111"/>
      <c r="AA122" s="146"/>
      <c r="AB122" s="147"/>
      <c r="AC122" s="148"/>
      <c r="AD122" s="145"/>
      <c r="AE122" s="148"/>
      <c r="AF122" s="146"/>
      <c r="AG122" s="147"/>
      <c r="AH122" s="148"/>
      <c r="AI122" s="145"/>
      <c r="AJ122" s="148"/>
      <c r="AK122" s="146"/>
      <c r="AL122" s="147"/>
      <c r="AM122" s="160"/>
      <c r="AN122" s="111"/>
      <c r="AO122" s="148"/>
      <c r="AP122" s="146"/>
      <c r="AQ122" s="147"/>
      <c r="AR122" s="160"/>
      <c r="AS122" s="111"/>
      <c r="AT122" s="148"/>
      <c r="AU122" s="145"/>
      <c r="AV122" s="145"/>
      <c r="AW122" s="160"/>
      <c r="AX122" s="111"/>
      <c r="AY122" s="148"/>
      <c r="AZ122" s="148"/>
      <c r="BA122" s="111"/>
      <c r="BB122" s="358"/>
      <c r="BC122" s="390">
        <f t="shared" si="60"/>
        <v>0</v>
      </c>
    </row>
    <row r="123" spans="1:55" ht="31.5" customHeight="1" x14ac:dyDescent="0.3">
      <c r="A123" s="635"/>
      <c r="B123" s="638"/>
      <c r="C123" s="638"/>
      <c r="D123" s="117" t="s">
        <v>2</v>
      </c>
      <c r="E123" s="111"/>
      <c r="F123" s="111"/>
      <c r="G123" s="341"/>
      <c r="H123" s="431"/>
      <c r="I123" s="431"/>
      <c r="J123" s="111"/>
      <c r="K123" s="431"/>
      <c r="L123" s="431"/>
      <c r="M123" s="111"/>
      <c r="N123" s="431"/>
      <c r="O123" s="431"/>
      <c r="P123" s="111"/>
      <c r="Q123" s="431"/>
      <c r="R123" s="431"/>
      <c r="S123" s="111"/>
      <c r="T123" s="498"/>
      <c r="U123" s="562"/>
      <c r="V123" s="577" t="e">
        <f t="shared" si="89"/>
        <v>#DIV/0!</v>
      </c>
      <c r="W123" s="111"/>
      <c r="X123" s="111"/>
      <c r="Y123" s="111"/>
      <c r="Z123" s="111"/>
      <c r="AA123" s="146"/>
      <c r="AB123" s="147"/>
      <c r="AC123" s="148"/>
      <c r="AD123" s="145"/>
      <c r="AE123" s="148"/>
      <c r="AF123" s="146"/>
      <c r="AG123" s="147"/>
      <c r="AH123" s="148"/>
      <c r="AI123" s="145"/>
      <c r="AJ123" s="148"/>
      <c r="AK123" s="146"/>
      <c r="AL123" s="147"/>
      <c r="AM123" s="160"/>
      <c r="AN123" s="111"/>
      <c r="AO123" s="148"/>
      <c r="AP123" s="146"/>
      <c r="AQ123" s="147"/>
      <c r="AR123" s="160"/>
      <c r="AS123" s="111"/>
      <c r="AT123" s="148"/>
      <c r="AU123" s="145"/>
      <c r="AV123" s="145"/>
      <c r="AW123" s="160"/>
      <c r="AX123" s="111"/>
      <c r="AY123" s="148"/>
      <c r="AZ123" s="148"/>
      <c r="BA123" s="111"/>
      <c r="BB123" s="358"/>
      <c r="BC123" s="390">
        <f t="shared" si="60"/>
        <v>0</v>
      </c>
    </row>
    <row r="124" spans="1:55" ht="31.5" customHeight="1" x14ac:dyDescent="0.3">
      <c r="A124" s="635"/>
      <c r="B124" s="638"/>
      <c r="C124" s="638"/>
      <c r="D124" s="120" t="s">
        <v>43</v>
      </c>
      <c r="E124" s="111">
        <f>H124+K124+N124+Q124+T124+W124+Z124+AE124+AJ124+AO124+AT124+AY124</f>
        <v>997.5</v>
      </c>
      <c r="F124" s="111">
        <f>I124+L124+O124+R124+U124+X124+AA124+AF124+AK124+AP124+AU124+AZ124</f>
        <v>997.5</v>
      </c>
      <c r="G124" s="341">
        <f>F124/E124</f>
        <v>1</v>
      </c>
      <c r="H124" s="431">
        <v>0</v>
      </c>
      <c r="I124" s="431">
        <v>0</v>
      </c>
      <c r="J124" s="111"/>
      <c r="K124" s="431">
        <v>0</v>
      </c>
      <c r="L124" s="431">
        <v>0</v>
      </c>
      <c r="M124" s="111"/>
      <c r="N124" s="431">
        <v>0</v>
      </c>
      <c r="O124" s="431">
        <v>0</v>
      </c>
      <c r="P124" s="111"/>
      <c r="Q124" s="431">
        <v>997.5</v>
      </c>
      <c r="R124" s="431">
        <v>997.5</v>
      </c>
      <c r="S124" s="111"/>
      <c r="T124" s="498">
        <v>0</v>
      </c>
      <c r="U124" s="562">
        <v>0</v>
      </c>
      <c r="V124" s="577" t="e">
        <f t="shared" si="89"/>
        <v>#DIV/0!</v>
      </c>
      <c r="W124" s="111"/>
      <c r="X124" s="111"/>
      <c r="Y124" s="111"/>
      <c r="Z124" s="111"/>
      <c r="AA124" s="146"/>
      <c r="AB124" s="147"/>
      <c r="AC124" s="148"/>
      <c r="AD124" s="145"/>
      <c r="AE124" s="148"/>
      <c r="AF124" s="146"/>
      <c r="AG124" s="147"/>
      <c r="AH124" s="148"/>
      <c r="AI124" s="145"/>
      <c r="AJ124" s="148"/>
      <c r="AK124" s="146"/>
      <c r="AL124" s="147"/>
      <c r="AM124" s="160"/>
      <c r="AN124" s="111"/>
      <c r="AO124" s="148"/>
      <c r="AP124" s="146"/>
      <c r="AQ124" s="147"/>
      <c r="AR124" s="160"/>
      <c r="AS124" s="111"/>
      <c r="AT124" s="148"/>
      <c r="AU124" s="145"/>
      <c r="AV124" s="145"/>
      <c r="AW124" s="160"/>
      <c r="AX124" s="111"/>
      <c r="AY124" s="148"/>
      <c r="AZ124" s="148"/>
      <c r="BA124" s="111"/>
      <c r="BB124" s="358"/>
      <c r="BC124" s="390">
        <f t="shared" si="60"/>
        <v>997.5</v>
      </c>
    </row>
    <row r="125" spans="1:55" ht="31.5" customHeight="1" x14ac:dyDescent="0.3">
      <c r="A125" s="636"/>
      <c r="B125" s="639"/>
      <c r="C125" s="638"/>
      <c r="D125" s="202" t="s">
        <v>267</v>
      </c>
      <c r="E125" s="111"/>
      <c r="F125" s="111"/>
      <c r="G125" s="341"/>
      <c r="H125" s="431"/>
      <c r="I125" s="431"/>
      <c r="J125" s="111"/>
      <c r="K125" s="431"/>
      <c r="L125" s="431"/>
      <c r="M125" s="111"/>
      <c r="N125" s="431"/>
      <c r="O125" s="431"/>
      <c r="P125" s="111"/>
      <c r="Q125" s="431"/>
      <c r="R125" s="431"/>
      <c r="S125" s="111"/>
      <c r="T125" s="498"/>
      <c r="U125" s="562"/>
      <c r="V125" s="577" t="e">
        <f t="shared" si="89"/>
        <v>#DIV/0!</v>
      </c>
      <c r="W125" s="111"/>
      <c r="X125" s="111"/>
      <c r="Y125" s="111"/>
      <c r="Z125" s="111"/>
      <c r="AA125" s="146"/>
      <c r="AB125" s="147"/>
      <c r="AC125" s="148"/>
      <c r="AD125" s="145"/>
      <c r="AE125" s="148"/>
      <c r="AF125" s="146"/>
      <c r="AG125" s="147"/>
      <c r="AH125" s="148"/>
      <c r="AI125" s="145"/>
      <c r="AJ125" s="148"/>
      <c r="AK125" s="146"/>
      <c r="AL125" s="147"/>
      <c r="AM125" s="160"/>
      <c r="AN125" s="111"/>
      <c r="AO125" s="148"/>
      <c r="AP125" s="146"/>
      <c r="AQ125" s="147"/>
      <c r="AR125" s="160"/>
      <c r="AS125" s="111"/>
      <c r="AT125" s="148"/>
      <c r="AU125" s="145"/>
      <c r="AV125" s="145"/>
      <c r="AW125" s="160"/>
      <c r="AX125" s="111"/>
      <c r="AY125" s="148"/>
      <c r="AZ125" s="148"/>
      <c r="BA125" s="111"/>
      <c r="BB125" s="358"/>
      <c r="BC125" s="390">
        <f t="shared" si="60"/>
        <v>0</v>
      </c>
    </row>
    <row r="126" spans="1:55" s="372" customFormat="1" ht="31.5" customHeight="1" x14ac:dyDescent="0.3">
      <c r="A126" s="634" t="s">
        <v>390</v>
      </c>
      <c r="B126" s="637" t="s">
        <v>391</v>
      </c>
      <c r="C126" s="638"/>
      <c r="D126" s="225" t="s">
        <v>41</v>
      </c>
      <c r="E126" s="112">
        <f>E127+E128+E129</f>
        <v>350</v>
      </c>
      <c r="F126" s="112">
        <f>F127+F128+F129</f>
        <v>350</v>
      </c>
      <c r="G126" s="341">
        <f t="shared" ref="G126" si="116">F126/E126</f>
        <v>1</v>
      </c>
      <c r="H126" s="345">
        <f>H127+H128+H129+H130</f>
        <v>0</v>
      </c>
      <c r="I126" s="345">
        <f>I127+I128+I129+I130</f>
        <v>0</v>
      </c>
      <c r="J126" s="112"/>
      <c r="K126" s="345">
        <f>K127+K128+K129+K130</f>
        <v>0</v>
      </c>
      <c r="L126" s="345">
        <f>L127+L128+L129+L130</f>
        <v>0</v>
      </c>
      <c r="M126" s="112">
        <f>M127+M128+M129+M130</f>
        <v>0</v>
      </c>
      <c r="N126" s="345">
        <v>0</v>
      </c>
      <c r="O126" s="345">
        <f>O127+O128+O129+O130</f>
        <v>0</v>
      </c>
      <c r="P126" s="112">
        <f>P127+P128+P129+P130</f>
        <v>0</v>
      </c>
      <c r="Q126" s="345">
        <f>Q127+Q128+Q129+Q130</f>
        <v>350</v>
      </c>
      <c r="R126" s="345">
        <f>R127+R128+R129+R130</f>
        <v>350</v>
      </c>
      <c r="S126" s="112"/>
      <c r="T126" s="505">
        <v>0</v>
      </c>
      <c r="U126" s="564">
        <v>0</v>
      </c>
      <c r="V126" s="577" t="e">
        <f t="shared" si="89"/>
        <v>#DIV/0!</v>
      </c>
      <c r="W126" s="112"/>
      <c r="X126" s="112"/>
      <c r="Y126" s="112"/>
      <c r="Z126" s="112"/>
      <c r="AA126" s="198"/>
      <c r="AB126" s="199"/>
      <c r="AC126" s="200"/>
      <c r="AD126" s="197"/>
      <c r="AE126" s="200"/>
      <c r="AF126" s="198"/>
      <c r="AG126" s="199"/>
      <c r="AH126" s="200"/>
      <c r="AI126" s="197"/>
      <c r="AJ126" s="200"/>
      <c r="AK126" s="198"/>
      <c r="AL126" s="199"/>
      <c r="AM126" s="339"/>
      <c r="AN126" s="112"/>
      <c r="AO126" s="200"/>
      <c r="AP126" s="198"/>
      <c r="AQ126" s="199"/>
      <c r="AR126" s="339"/>
      <c r="AS126" s="112"/>
      <c r="AT126" s="200"/>
      <c r="AU126" s="197"/>
      <c r="AV126" s="197"/>
      <c r="AW126" s="339"/>
      <c r="AX126" s="112"/>
      <c r="AY126" s="200"/>
      <c r="AZ126" s="200"/>
      <c r="BA126" s="112"/>
      <c r="BB126" s="340"/>
      <c r="BC126" s="398">
        <f t="shared" si="60"/>
        <v>350</v>
      </c>
    </row>
    <row r="127" spans="1:55" ht="31.5" hidden="1" customHeight="1" x14ac:dyDescent="0.3">
      <c r="A127" s="635"/>
      <c r="B127" s="638"/>
      <c r="C127" s="638"/>
      <c r="D127" s="117" t="s">
        <v>37</v>
      </c>
      <c r="E127" s="111"/>
      <c r="F127" s="111"/>
      <c r="G127" s="341"/>
      <c r="H127" s="431"/>
      <c r="I127" s="431"/>
      <c r="J127" s="111"/>
      <c r="K127" s="431"/>
      <c r="L127" s="431"/>
      <c r="M127" s="111"/>
      <c r="N127" s="431"/>
      <c r="O127" s="431"/>
      <c r="P127" s="111"/>
      <c r="Q127" s="431"/>
      <c r="R127" s="431"/>
      <c r="S127" s="111"/>
      <c r="T127" s="498"/>
      <c r="U127" s="562"/>
      <c r="V127" s="577" t="e">
        <f t="shared" si="89"/>
        <v>#DIV/0!</v>
      </c>
      <c r="W127" s="111"/>
      <c r="X127" s="111"/>
      <c r="Y127" s="111"/>
      <c r="Z127" s="111"/>
      <c r="AA127" s="146"/>
      <c r="AB127" s="147"/>
      <c r="AC127" s="148"/>
      <c r="AD127" s="145"/>
      <c r="AE127" s="148"/>
      <c r="AF127" s="146"/>
      <c r="AG127" s="147"/>
      <c r="AH127" s="148"/>
      <c r="AI127" s="145"/>
      <c r="AJ127" s="148"/>
      <c r="AK127" s="146"/>
      <c r="AL127" s="147"/>
      <c r="AM127" s="160"/>
      <c r="AN127" s="111"/>
      <c r="AO127" s="148"/>
      <c r="AP127" s="146"/>
      <c r="AQ127" s="147"/>
      <c r="AR127" s="160"/>
      <c r="AS127" s="111"/>
      <c r="AT127" s="148"/>
      <c r="AU127" s="145"/>
      <c r="AV127" s="145"/>
      <c r="AW127" s="160"/>
      <c r="AX127" s="111"/>
      <c r="AY127" s="148"/>
      <c r="AZ127" s="148"/>
      <c r="BA127" s="111"/>
      <c r="BB127" s="358"/>
      <c r="BC127" s="390">
        <f t="shared" si="60"/>
        <v>0</v>
      </c>
    </row>
    <row r="128" spans="1:55" ht="31.5" customHeight="1" x14ac:dyDescent="0.3">
      <c r="A128" s="635"/>
      <c r="B128" s="638"/>
      <c r="C128" s="638"/>
      <c r="D128" s="117" t="s">
        <v>2</v>
      </c>
      <c r="E128" s="111"/>
      <c r="F128" s="111"/>
      <c r="G128" s="341"/>
      <c r="H128" s="431"/>
      <c r="I128" s="431"/>
      <c r="J128" s="111"/>
      <c r="K128" s="431"/>
      <c r="L128" s="431"/>
      <c r="M128" s="111"/>
      <c r="N128" s="431"/>
      <c r="O128" s="431"/>
      <c r="P128" s="111"/>
      <c r="Q128" s="431"/>
      <c r="R128" s="431"/>
      <c r="S128" s="111"/>
      <c r="T128" s="498"/>
      <c r="U128" s="562"/>
      <c r="V128" s="577" t="e">
        <f t="shared" si="89"/>
        <v>#DIV/0!</v>
      </c>
      <c r="W128" s="111"/>
      <c r="X128" s="111"/>
      <c r="Y128" s="111"/>
      <c r="Z128" s="111"/>
      <c r="AA128" s="146"/>
      <c r="AB128" s="147"/>
      <c r="AC128" s="148"/>
      <c r="AD128" s="145"/>
      <c r="AE128" s="148"/>
      <c r="AF128" s="146"/>
      <c r="AG128" s="147"/>
      <c r="AH128" s="148"/>
      <c r="AI128" s="145"/>
      <c r="AJ128" s="148"/>
      <c r="AK128" s="146"/>
      <c r="AL128" s="147"/>
      <c r="AM128" s="160"/>
      <c r="AN128" s="111"/>
      <c r="AO128" s="148"/>
      <c r="AP128" s="146"/>
      <c r="AQ128" s="147"/>
      <c r="AR128" s="160"/>
      <c r="AS128" s="111"/>
      <c r="AT128" s="148"/>
      <c r="AU128" s="145"/>
      <c r="AV128" s="145"/>
      <c r="AW128" s="160"/>
      <c r="AX128" s="111"/>
      <c r="AY128" s="148"/>
      <c r="AZ128" s="148"/>
      <c r="BA128" s="111"/>
      <c r="BB128" s="358"/>
      <c r="BC128" s="390">
        <f t="shared" si="60"/>
        <v>0</v>
      </c>
    </row>
    <row r="129" spans="1:55" ht="15.05" customHeight="1" x14ac:dyDescent="0.3">
      <c r="A129" s="635"/>
      <c r="B129" s="638"/>
      <c r="C129" s="638"/>
      <c r="D129" s="120" t="s">
        <v>43</v>
      </c>
      <c r="E129" s="111">
        <f>H129+K129+N129+Q129+T129+W129+Z129+AE129+AJ129+AO129+AT129+AY129</f>
        <v>350</v>
      </c>
      <c r="F129" s="111">
        <f>I129+L129+O129+R129+U129+X129+AA129+AF129+AK129+AP129+AU129+AZ129</f>
        <v>350</v>
      </c>
      <c r="G129" s="341">
        <f>F129/E129</f>
        <v>1</v>
      </c>
      <c r="H129" s="431">
        <v>0</v>
      </c>
      <c r="I129" s="431">
        <v>0</v>
      </c>
      <c r="J129" s="111"/>
      <c r="K129" s="431">
        <v>0</v>
      </c>
      <c r="L129" s="431">
        <v>0</v>
      </c>
      <c r="M129" s="111"/>
      <c r="N129" s="431">
        <v>0</v>
      </c>
      <c r="O129" s="431">
        <v>0</v>
      </c>
      <c r="P129" s="111"/>
      <c r="Q129" s="431">
        <v>350</v>
      </c>
      <c r="R129" s="431">
        <v>350</v>
      </c>
      <c r="S129" s="111"/>
      <c r="T129" s="498">
        <v>0</v>
      </c>
      <c r="U129" s="562">
        <v>0</v>
      </c>
      <c r="V129" s="577" t="e">
        <f t="shared" si="89"/>
        <v>#DIV/0!</v>
      </c>
      <c r="W129" s="111"/>
      <c r="X129" s="111"/>
      <c r="Y129" s="111"/>
      <c r="Z129" s="111"/>
      <c r="AA129" s="146"/>
      <c r="AB129" s="147"/>
      <c r="AC129" s="148"/>
      <c r="AD129" s="145"/>
      <c r="AE129" s="148"/>
      <c r="AF129" s="146"/>
      <c r="AG129" s="147"/>
      <c r="AH129" s="148"/>
      <c r="AI129" s="145"/>
      <c r="AJ129" s="148"/>
      <c r="AK129" s="146"/>
      <c r="AL129" s="147"/>
      <c r="AM129" s="160"/>
      <c r="AN129" s="111"/>
      <c r="AO129" s="148"/>
      <c r="AP129" s="146"/>
      <c r="AQ129" s="147"/>
      <c r="AR129" s="160"/>
      <c r="AS129" s="111"/>
      <c r="AT129" s="148"/>
      <c r="AU129" s="145"/>
      <c r="AV129" s="145"/>
      <c r="AW129" s="160"/>
      <c r="AX129" s="111"/>
      <c r="AY129" s="148"/>
      <c r="AZ129" s="148"/>
      <c r="BA129" s="111"/>
      <c r="BB129" s="358"/>
      <c r="BC129" s="390">
        <f t="shared" si="60"/>
        <v>350</v>
      </c>
    </row>
    <row r="130" spans="1:55" ht="31.5" customHeight="1" x14ac:dyDescent="0.3">
      <c r="A130" s="636"/>
      <c r="B130" s="639"/>
      <c r="C130" s="638"/>
      <c r="D130" s="202" t="s">
        <v>267</v>
      </c>
      <c r="E130" s="111"/>
      <c r="F130" s="111"/>
      <c r="G130" s="341"/>
      <c r="H130" s="431"/>
      <c r="I130" s="431"/>
      <c r="J130" s="111"/>
      <c r="K130" s="431"/>
      <c r="L130" s="431"/>
      <c r="M130" s="111"/>
      <c r="N130" s="431"/>
      <c r="O130" s="431"/>
      <c r="P130" s="111"/>
      <c r="Q130" s="431"/>
      <c r="R130" s="431"/>
      <c r="S130" s="111"/>
      <c r="T130" s="498"/>
      <c r="U130" s="562"/>
      <c r="V130" s="577" t="e">
        <f t="shared" si="89"/>
        <v>#DIV/0!</v>
      </c>
      <c r="W130" s="111"/>
      <c r="X130" s="111"/>
      <c r="Y130" s="111"/>
      <c r="Z130" s="111"/>
      <c r="AA130" s="146"/>
      <c r="AB130" s="147"/>
      <c r="AC130" s="148"/>
      <c r="AD130" s="145"/>
      <c r="AE130" s="148"/>
      <c r="AF130" s="146"/>
      <c r="AG130" s="147"/>
      <c r="AH130" s="148"/>
      <c r="AI130" s="145"/>
      <c r="AJ130" s="148"/>
      <c r="AK130" s="146"/>
      <c r="AL130" s="147"/>
      <c r="AM130" s="160"/>
      <c r="AN130" s="111"/>
      <c r="AO130" s="148"/>
      <c r="AP130" s="146"/>
      <c r="AQ130" s="147"/>
      <c r="AR130" s="160"/>
      <c r="AS130" s="111"/>
      <c r="AT130" s="148"/>
      <c r="AU130" s="145"/>
      <c r="AV130" s="145"/>
      <c r="AW130" s="160"/>
      <c r="AX130" s="111"/>
      <c r="AY130" s="148"/>
      <c r="AZ130" s="148"/>
      <c r="BA130" s="111"/>
      <c r="BB130" s="358"/>
      <c r="BC130" s="390">
        <f t="shared" si="60"/>
        <v>0</v>
      </c>
    </row>
    <row r="131" spans="1:55" ht="31.5" customHeight="1" x14ac:dyDescent="0.3">
      <c r="A131" s="634" t="s">
        <v>411</v>
      </c>
      <c r="B131" s="631" t="s">
        <v>410</v>
      </c>
      <c r="C131" s="638"/>
      <c r="D131" s="225" t="s">
        <v>41</v>
      </c>
      <c r="E131" s="112">
        <f>E132+E133+E134</f>
        <v>2659.0752000000002</v>
      </c>
      <c r="F131" s="112">
        <f t="shared" ref="F131:H131" si="117">F132+F133+F134</f>
        <v>0</v>
      </c>
      <c r="G131" s="112">
        <f t="shared" si="117"/>
        <v>0</v>
      </c>
      <c r="H131" s="112">
        <f t="shared" si="117"/>
        <v>0</v>
      </c>
      <c r="I131" s="112">
        <f t="shared" ref="I131" si="118">I132+I133+I134</f>
        <v>0</v>
      </c>
      <c r="J131" s="112">
        <f t="shared" ref="J131:K131" si="119">J132+J133+J134</f>
        <v>0</v>
      </c>
      <c r="K131" s="112">
        <f t="shared" si="119"/>
        <v>0</v>
      </c>
      <c r="L131" s="112">
        <f t="shared" ref="L131" si="120">L132+L133+L134</f>
        <v>0</v>
      </c>
      <c r="M131" s="112">
        <f t="shared" ref="M131:N131" si="121">M132+M133+M134</f>
        <v>0</v>
      </c>
      <c r="N131" s="112">
        <f t="shared" si="121"/>
        <v>0</v>
      </c>
      <c r="O131" s="112">
        <f t="shared" ref="O131" si="122">O132+O133+O134</f>
        <v>0</v>
      </c>
      <c r="P131" s="112">
        <f t="shared" ref="P131:Q131" si="123">P132+P133+P134</f>
        <v>0</v>
      </c>
      <c r="Q131" s="345">
        <f t="shared" si="123"/>
        <v>0</v>
      </c>
      <c r="R131" s="345">
        <f t="shared" ref="R131" si="124">R132+R133+R134</f>
        <v>0</v>
      </c>
      <c r="S131" s="111"/>
      <c r="T131" s="498">
        <v>0</v>
      </c>
      <c r="U131" s="498">
        <v>0</v>
      </c>
      <c r="V131" s="577" t="e">
        <f t="shared" si="89"/>
        <v>#DIV/0!</v>
      </c>
      <c r="W131" s="112">
        <f t="shared" ref="W131" si="125">W132+W133+W134</f>
        <v>2659.0752000000002</v>
      </c>
      <c r="X131" s="111"/>
      <c r="Y131" s="111"/>
      <c r="Z131" s="111"/>
      <c r="AA131" s="145"/>
      <c r="AB131" s="145"/>
      <c r="AC131" s="148"/>
      <c r="AD131" s="145"/>
      <c r="AE131" s="148"/>
      <c r="AF131" s="145"/>
      <c r="AG131" s="145"/>
      <c r="AH131" s="148"/>
      <c r="AI131" s="145"/>
      <c r="AJ131" s="148"/>
      <c r="AK131" s="145"/>
      <c r="AL131" s="145"/>
      <c r="AM131" s="148"/>
      <c r="AN131" s="111"/>
      <c r="AO131" s="148"/>
      <c r="AP131" s="145"/>
      <c r="AQ131" s="145"/>
      <c r="AR131" s="148"/>
      <c r="AS131" s="111"/>
      <c r="AT131" s="148"/>
      <c r="AU131" s="145"/>
      <c r="AV131" s="145"/>
      <c r="AW131" s="148"/>
      <c r="AX131" s="111"/>
      <c r="AY131" s="148"/>
      <c r="AZ131" s="148"/>
      <c r="BA131" s="111"/>
      <c r="BB131" s="486"/>
      <c r="BC131" s="390">
        <f t="shared" si="60"/>
        <v>2659.0752000000002</v>
      </c>
    </row>
    <row r="132" spans="1:55" ht="31.5" customHeight="1" x14ac:dyDescent="0.3">
      <c r="A132" s="635"/>
      <c r="B132" s="632"/>
      <c r="C132" s="638"/>
      <c r="D132" s="117" t="s">
        <v>2</v>
      </c>
      <c r="E132" s="111"/>
      <c r="F132" s="111"/>
      <c r="G132" s="341"/>
      <c r="H132" s="431"/>
      <c r="I132" s="431"/>
      <c r="J132" s="111"/>
      <c r="K132" s="431"/>
      <c r="L132" s="431"/>
      <c r="M132" s="111"/>
      <c r="N132" s="431"/>
      <c r="O132" s="431"/>
      <c r="P132" s="111"/>
      <c r="Q132" s="431"/>
      <c r="R132" s="431"/>
      <c r="S132" s="111"/>
      <c r="T132" s="498"/>
      <c r="U132" s="562"/>
      <c r="V132" s="577" t="e">
        <f t="shared" si="89"/>
        <v>#DIV/0!</v>
      </c>
      <c r="W132" s="111"/>
      <c r="X132" s="111"/>
      <c r="Y132" s="111"/>
      <c r="Z132" s="111"/>
      <c r="AA132" s="145"/>
      <c r="AB132" s="145"/>
      <c r="AC132" s="148"/>
      <c r="AD132" s="145"/>
      <c r="AE132" s="148"/>
      <c r="AF132" s="145"/>
      <c r="AG132" s="145"/>
      <c r="AH132" s="148"/>
      <c r="AI132" s="145"/>
      <c r="AJ132" s="148"/>
      <c r="AK132" s="145"/>
      <c r="AL132" s="145"/>
      <c r="AM132" s="148"/>
      <c r="AN132" s="111"/>
      <c r="AO132" s="148"/>
      <c r="AP132" s="145"/>
      <c r="AQ132" s="145"/>
      <c r="AR132" s="148"/>
      <c r="AS132" s="111"/>
      <c r="AT132" s="148"/>
      <c r="AU132" s="145"/>
      <c r="AV132" s="145"/>
      <c r="AW132" s="148"/>
      <c r="AX132" s="111"/>
      <c r="AY132" s="148"/>
      <c r="AZ132" s="148"/>
      <c r="BA132" s="111"/>
      <c r="BB132" s="486"/>
      <c r="BC132" s="390">
        <f t="shared" si="60"/>
        <v>0</v>
      </c>
    </row>
    <row r="133" spans="1:55" ht="31.5" customHeight="1" x14ac:dyDescent="0.3">
      <c r="A133" s="635"/>
      <c r="B133" s="632"/>
      <c r="C133" s="638"/>
      <c r="D133" s="120" t="s">
        <v>43</v>
      </c>
      <c r="E133" s="111">
        <f>W133</f>
        <v>2659.0752000000002</v>
      </c>
      <c r="F133" s="111">
        <f>X133</f>
        <v>0</v>
      </c>
      <c r="G133" s="341">
        <f>F133/E133</f>
        <v>0</v>
      </c>
      <c r="H133" s="431"/>
      <c r="I133" s="431"/>
      <c r="J133" s="111"/>
      <c r="K133" s="431"/>
      <c r="L133" s="431"/>
      <c r="M133" s="111"/>
      <c r="N133" s="431"/>
      <c r="O133" s="431"/>
      <c r="P133" s="111"/>
      <c r="Q133" s="431">
        <v>0</v>
      </c>
      <c r="R133" s="431">
        <v>0</v>
      </c>
      <c r="S133" s="111"/>
      <c r="T133" s="498">
        <v>0</v>
      </c>
      <c r="U133" s="562">
        <v>0</v>
      </c>
      <c r="V133" s="577" t="e">
        <f t="shared" si="89"/>
        <v>#DIV/0!</v>
      </c>
      <c r="W133" s="111">
        <v>2659.0752000000002</v>
      </c>
      <c r="X133" s="111"/>
      <c r="Y133" s="111"/>
      <c r="Z133" s="111"/>
      <c r="AA133" s="145"/>
      <c r="AB133" s="145"/>
      <c r="AC133" s="148"/>
      <c r="AD133" s="145"/>
      <c r="AE133" s="148"/>
      <c r="AF133" s="145"/>
      <c r="AG133" s="145"/>
      <c r="AH133" s="148"/>
      <c r="AI133" s="145"/>
      <c r="AJ133" s="148"/>
      <c r="AK133" s="145"/>
      <c r="AL133" s="145"/>
      <c r="AM133" s="148"/>
      <c r="AN133" s="111"/>
      <c r="AO133" s="148"/>
      <c r="AP133" s="145"/>
      <c r="AQ133" s="145"/>
      <c r="AR133" s="148"/>
      <c r="AS133" s="111"/>
      <c r="AT133" s="148"/>
      <c r="AU133" s="145"/>
      <c r="AV133" s="145"/>
      <c r="AW133" s="148"/>
      <c r="AX133" s="111"/>
      <c r="AY133" s="148"/>
      <c r="AZ133" s="148"/>
      <c r="BA133" s="111"/>
      <c r="BB133" s="486"/>
      <c r="BC133" s="390">
        <f t="shared" si="60"/>
        <v>2659.0752000000002</v>
      </c>
    </row>
    <row r="134" spans="1:55" ht="31.5" customHeight="1" x14ac:dyDescent="0.3">
      <c r="A134" s="636"/>
      <c r="B134" s="633"/>
      <c r="C134" s="638"/>
      <c r="D134" s="202" t="s">
        <v>267</v>
      </c>
      <c r="E134" s="111"/>
      <c r="F134" s="111"/>
      <c r="G134" s="341"/>
      <c r="H134" s="431"/>
      <c r="I134" s="431"/>
      <c r="J134" s="111"/>
      <c r="K134" s="431"/>
      <c r="L134" s="431"/>
      <c r="M134" s="111"/>
      <c r="N134" s="431"/>
      <c r="O134" s="431"/>
      <c r="P134" s="111"/>
      <c r="Q134" s="431"/>
      <c r="R134" s="431"/>
      <c r="S134" s="111"/>
      <c r="T134" s="498"/>
      <c r="U134" s="562"/>
      <c r="V134" s="577" t="e">
        <f t="shared" si="89"/>
        <v>#DIV/0!</v>
      </c>
      <c r="W134" s="111"/>
      <c r="X134" s="111"/>
      <c r="Y134" s="111"/>
      <c r="Z134" s="111"/>
      <c r="AA134" s="145"/>
      <c r="AB134" s="145"/>
      <c r="AC134" s="148"/>
      <c r="AD134" s="145"/>
      <c r="AE134" s="148"/>
      <c r="AF134" s="145"/>
      <c r="AG134" s="145"/>
      <c r="AH134" s="148"/>
      <c r="AI134" s="145"/>
      <c r="AJ134" s="148"/>
      <c r="AK134" s="145"/>
      <c r="AL134" s="145"/>
      <c r="AM134" s="148"/>
      <c r="AN134" s="111"/>
      <c r="AO134" s="148"/>
      <c r="AP134" s="145"/>
      <c r="AQ134" s="145"/>
      <c r="AR134" s="148"/>
      <c r="AS134" s="111"/>
      <c r="AT134" s="148"/>
      <c r="AU134" s="145"/>
      <c r="AV134" s="145"/>
      <c r="AW134" s="148"/>
      <c r="AX134" s="111"/>
      <c r="AY134" s="148"/>
      <c r="AZ134" s="148"/>
      <c r="BA134" s="111"/>
      <c r="BB134" s="486"/>
      <c r="BC134" s="390">
        <f t="shared" si="60"/>
        <v>0</v>
      </c>
    </row>
    <row r="135" spans="1:55" ht="31.5" customHeight="1" x14ac:dyDescent="0.3">
      <c r="A135" s="634" t="s">
        <v>412</v>
      </c>
      <c r="B135" s="631" t="s">
        <v>413</v>
      </c>
      <c r="C135" s="638"/>
      <c r="D135" s="225" t="s">
        <v>41</v>
      </c>
      <c r="E135" s="112">
        <f>E136+E137+E138</f>
        <v>1179.7919999999999</v>
      </c>
      <c r="F135" s="112">
        <f t="shared" ref="F135:G135" si="126">F136+F137+F138</f>
        <v>0</v>
      </c>
      <c r="G135" s="112" t="e">
        <f t="shared" si="126"/>
        <v>#DIV/0!</v>
      </c>
      <c r="H135" s="112">
        <f t="shared" ref="H135" si="127">H136+H137+H138</f>
        <v>0</v>
      </c>
      <c r="I135" s="112">
        <f t="shared" ref="I135" si="128">I136+I137+I138</f>
        <v>0</v>
      </c>
      <c r="J135" s="112">
        <f t="shared" ref="J135" si="129">J136+J137+J138</f>
        <v>0</v>
      </c>
      <c r="K135" s="112">
        <f t="shared" ref="K135" si="130">K136+K137+K138</f>
        <v>0</v>
      </c>
      <c r="L135" s="112">
        <f t="shared" ref="L135" si="131">L136+L137+L138</f>
        <v>0</v>
      </c>
      <c r="M135" s="112">
        <f t="shared" ref="M135" si="132">M136+M137+M138</f>
        <v>0</v>
      </c>
      <c r="N135" s="112">
        <f t="shared" ref="N135" si="133">N136+N137+N138</f>
        <v>0</v>
      </c>
      <c r="O135" s="112">
        <f t="shared" ref="O135" si="134">O136+O137+O138</f>
        <v>0</v>
      </c>
      <c r="P135" s="112">
        <f t="shared" ref="P135" si="135">P136+P137+P138</f>
        <v>0</v>
      </c>
      <c r="Q135" s="345">
        <f t="shared" ref="Q135" si="136">Q136+Q137+Q138</f>
        <v>0</v>
      </c>
      <c r="R135" s="345">
        <f t="shared" ref="R135" si="137">R136+R137+R138</f>
        <v>0</v>
      </c>
      <c r="S135" s="112">
        <f t="shared" ref="S135" si="138">S136+S137+S138</f>
        <v>0</v>
      </c>
      <c r="T135" s="505">
        <f t="shared" ref="T135:U135" si="139">T136+T137+T138</f>
        <v>0</v>
      </c>
      <c r="U135" s="505">
        <f t="shared" si="139"/>
        <v>0</v>
      </c>
      <c r="V135" s="577" t="e">
        <f t="shared" si="89"/>
        <v>#DIV/0!</v>
      </c>
      <c r="W135" s="111">
        <f>W137</f>
        <v>1179.7919999999999</v>
      </c>
      <c r="X135" s="111"/>
      <c r="Y135" s="111"/>
      <c r="Z135" s="111"/>
      <c r="AA135" s="145"/>
      <c r="AB135" s="145"/>
      <c r="AC135" s="148"/>
      <c r="AD135" s="145"/>
      <c r="AE135" s="148"/>
      <c r="AF135" s="145"/>
      <c r="AG135" s="145"/>
      <c r="AH135" s="148"/>
      <c r="AI135" s="145"/>
      <c r="AJ135" s="148"/>
      <c r="AK135" s="145"/>
      <c r="AL135" s="145"/>
      <c r="AM135" s="148"/>
      <c r="AN135" s="111"/>
      <c r="AO135" s="148"/>
      <c r="AP135" s="145"/>
      <c r="AQ135" s="145"/>
      <c r="AR135" s="148"/>
      <c r="AS135" s="111"/>
      <c r="AT135" s="148"/>
      <c r="AU135" s="145"/>
      <c r="AV135" s="145"/>
      <c r="AW135" s="148"/>
      <c r="AX135" s="111"/>
      <c r="AY135" s="148"/>
      <c r="AZ135" s="148"/>
      <c r="BA135" s="111"/>
      <c r="BB135" s="486"/>
      <c r="BC135" s="390">
        <f t="shared" si="60"/>
        <v>1179.7919999999999</v>
      </c>
    </row>
    <row r="136" spans="1:55" ht="31.5" customHeight="1" x14ac:dyDescent="0.3">
      <c r="A136" s="635"/>
      <c r="B136" s="632"/>
      <c r="C136" s="638"/>
      <c r="D136" s="117" t="s">
        <v>2</v>
      </c>
      <c r="E136" s="111"/>
      <c r="F136" s="111"/>
      <c r="G136" s="341"/>
      <c r="H136" s="431"/>
      <c r="I136" s="431"/>
      <c r="J136" s="111"/>
      <c r="K136" s="431"/>
      <c r="L136" s="431"/>
      <c r="M136" s="111"/>
      <c r="N136" s="431"/>
      <c r="O136" s="431"/>
      <c r="P136" s="111"/>
      <c r="Q136" s="431"/>
      <c r="R136" s="431"/>
      <c r="S136" s="111"/>
      <c r="T136" s="498"/>
      <c r="U136" s="562"/>
      <c r="V136" s="577" t="e">
        <f t="shared" si="89"/>
        <v>#DIV/0!</v>
      </c>
      <c r="W136" s="111"/>
      <c r="X136" s="111"/>
      <c r="Y136" s="111"/>
      <c r="Z136" s="111"/>
      <c r="AA136" s="145"/>
      <c r="AB136" s="145"/>
      <c r="AC136" s="148"/>
      <c r="AD136" s="145"/>
      <c r="AE136" s="148"/>
      <c r="AF136" s="145"/>
      <c r="AG136" s="145"/>
      <c r="AH136" s="148"/>
      <c r="AI136" s="145"/>
      <c r="AJ136" s="148"/>
      <c r="AK136" s="145"/>
      <c r="AL136" s="145"/>
      <c r="AM136" s="148"/>
      <c r="AN136" s="111"/>
      <c r="AO136" s="148"/>
      <c r="AP136" s="145"/>
      <c r="AQ136" s="145"/>
      <c r="AR136" s="148"/>
      <c r="AS136" s="111"/>
      <c r="AT136" s="148"/>
      <c r="AU136" s="145"/>
      <c r="AV136" s="145"/>
      <c r="AW136" s="148"/>
      <c r="AX136" s="111"/>
      <c r="AY136" s="148"/>
      <c r="AZ136" s="148"/>
      <c r="BA136" s="111"/>
      <c r="BB136" s="486"/>
      <c r="BC136" s="390">
        <f t="shared" si="60"/>
        <v>0</v>
      </c>
    </row>
    <row r="137" spans="1:55" ht="31.5" customHeight="1" x14ac:dyDescent="0.3">
      <c r="A137" s="635"/>
      <c r="B137" s="632"/>
      <c r="C137" s="638"/>
      <c r="D137" s="120" t="s">
        <v>43</v>
      </c>
      <c r="E137" s="111">
        <f>T137+W137</f>
        <v>1179.7919999999999</v>
      </c>
      <c r="F137" s="111">
        <f>U137</f>
        <v>0</v>
      </c>
      <c r="G137" s="111" t="e">
        <f>V137</f>
        <v>#DIV/0!</v>
      </c>
      <c r="H137" s="431"/>
      <c r="I137" s="431"/>
      <c r="J137" s="111"/>
      <c r="K137" s="431"/>
      <c r="L137" s="431"/>
      <c r="M137" s="111"/>
      <c r="N137" s="431"/>
      <c r="O137" s="431"/>
      <c r="P137" s="111"/>
      <c r="Q137" s="431">
        <v>0</v>
      </c>
      <c r="R137" s="431">
        <v>0</v>
      </c>
      <c r="S137" s="111"/>
      <c r="T137" s="498">
        <v>0</v>
      </c>
      <c r="U137" s="562">
        <v>0</v>
      </c>
      <c r="V137" s="577" t="e">
        <f t="shared" si="89"/>
        <v>#DIV/0!</v>
      </c>
      <c r="W137" s="111">
        <v>1179.7919999999999</v>
      </c>
      <c r="X137" s="111"/>
      <c r="Y137" s="111"/>
      <c r="Z137" s="111"/>
      <c r="AA137" s="145"/>
      <c r="AB137" s="145"/>
      <c r="AC137" s="148"/>
      <c r="AD137" s="145"/>
      <c r="AE137" s="148"/>
      <c r="AF137" s="145"/>
      <c r="AG137" s="145"/>
      <c r="AH137" s="148"/>
      <c r="AI137" s="145"/>
      <c r="AJ137" s="148"/>
      <c r="AK137" s="145"/>
      <c r="AL137" s="145"/>
      <c r="AM137" s="148"/>
      <c r="AN137" s="111"/>
      <c r="AO137" s="148"/>
      <c r="AP137" s="145"/>
      <c r="AQ137" s="145"/>
      <c r="AR137" s="148"/>
      <c r="AS137" s="111"/>
      <c r="AT137" s="148"/>
      <c r="AU137" s="145"/>
      <c r="AV137" s="145"/>
      <c r="AW137" s="148"/>
      <c r="AX137" s="111"/>
      <c r="AY137" s="148"/>
      <c r="AZ137" s="148"/>
      <c r="BA137" s="111"/>
      <c r="BB137" s="486"/>
      <c r="BC137" s="390">
        <f t="shared" si="60"/>
        <v>1179.7919999999999</v>
      </c>
    </row>
    <row r="138" spans="1:55" ht="31.5" customHeight="1" x14ac:dyDescent="0.3">
      <c r="A138" s="636"/>
      <c r="B138" s="633"/>
      <c r="C138" s="638"/>
      <c r="D138" s="202" t="s">
        <v>267</v>
      </c>
      <c r="E138" s="111"/>
      <c r="F138" s="111"/>
      <c r="G138" s="341"/>
      <c r="H138" s="431"/>
      <c r="I138" s="431"/>
      <c r="J138" s="111"/>
      <c r="K138" s="431"/>
      <c r="L138" s="431"/>
      <c r="M138" s="111"/>
      <c r="N138" s="431"/>
      <c r="O138" s="431"/>
      <c r="P138" s="111"/>
      <c r="Q138" s="431"/>
      <c r="R138" s="431"/>
      <c r="S138" s="111"/>
      <c r="T138" s="498"/>
      <c r="U138" s="562"/>
      <c r="V138" s="577" t="e">
        <f t="shared" si="89"/>
        <v>#DIV/0!</v>
      </c>
      <c r="W138" s="111"/>
      <c r="X138" s="111"/>
      <c r="Y138" s="111"/>
      <c r="Z138" s="111"/>
      <c r="AA138" s="145"/>
      <c r="AB138" s="145"/>
      <c r="AC138" s="148"/>
      <c r="AD138" s="145"/>
      <c r="AE138" s="148"/>
      <c r="AF138" s="145"/>
      <c r="AG138" s="145"/>
      <c r="AH138" s="148"/>
      <c r="AI138" s="145"/>
      <c r="AJ138" s="148"/>
      <c r="AK138" s="145"/>
      <c r="AL138" s="145"/>
      <c r="AM138" s="148"/>
      <c r="AN138" s="111"/>
      <c r="AO138" s="148"/>
      <c r="AP138" s="145"/>
      <c r="AQ138" s="145"/>
      <c r="AR138" s="148"/>
      <c r="AS138" s="111"/>
      <c r="AT138" s="148"/>
      <c r="AU138" s="145"/>
      <c r="AV138" s="145"/>
      <c r="AW138" s="148"/>
      <c r="AX138" s="111"/>
      <c r="AY138" s="148"/>
      <c r="AZ138" s="148"/>
      <c r="BA138" s="111"/>
      <c r="BB138" s="486"/>
      <c r="BC138" s="390">
        <f t="shared" si="60"/>
        <v>0</v>
      </c>
    </row>
    <row r="139" spans="1:55" ht="31.5" customHeight="1" x14ac:dyDescent="0.3">
      <c r="A139" s="634" t="s">
        <v>301</v>
      </c>
      <c r="B139" s="631" t="s">
        <v>414</v>
      </c>
      <c r="C139" s="638"/>
      <c r="D139" s="225" t="s">
        <v>41</v>
      </c>
      <c r="E139" s="112">
        <f>E140+E141+E142</f>
        <v>845.7</v>
      </c>
      <c r="F139" s="112">
        <f t="shared" ref="F139:U139" si="140">F140+F141+F142</f>
        <v>0</v>
      </c>
      <c r="G139" s="112" t="e">
        <f t="shared" si="140"/>
        <v>#DIV/0!</v>
      </c>
      <c r="H139" s="112">
        <f t="shared" si="140"/>
        <v>0</v>
      </c>
      <c r="I139" s="112">
        <f t="shared" si="140"/>
        <v>0</v>
      </c>
      <c r="J139" s="112">
        <f t="shared" si="140"/>
        <v>0</v>
      </c>
      <c r="K139" s="112">
        <f t="shared" si="140"/>
        <v>0</v>
      </c>
      <c r="L139" s="112">
        <f t="shared" si="140"/>
        <v>0</v>
      </c>
      <c r="M139" s="112">
        <f t="shared" si="140"/>
        <v>0</v>
      </c>
      <c r="N139" s="112">
        <f t="shared" si="140"/>
        <v>0</v>
      </c>
      <c r="O139" s="112">
        <f t="shared" si="140"/>
        <v>0</v>
      </c>
      <c r="P139" s="112">
        <f t="shared" si="140"/>
        <v>0</v>
      </c>
      <c r="Q139" s="345">
        <f t="shared" si="140"/>
        <v>0</v>
      </c>
      <c r="R139" s="345">
        <f t="shared" si="140"/>
        <v>0</v>
      </c>
      <c r="S139" s="112">
        <f t="shared" si="140"/>
        <v>0</v>
      </c>
      <c r="T139" s="505">
        <f t="shared" si="140"/>
        <v>0</v>
      </c>
      <c r="U139" s="505">
        <f t="shared" si="140"/>
        <v>0</v>
      </c>
      <c r="V139" s="577" t="e">
        <f t="shared" si="89"/>
        <v>#DIV/0!</v>
      </c>
      <c r="W139" s="111">
        <f>W141</f>
        <v>845.7</v>
      </c>
      <c r="X139" s="111"/>
      <c r="Y139" s="111"/>
      <c r="Z139" s="111"/>
      <c r="AA139" s="145"/>
      <c r="AB139" s="145"/>
      <c r="AC139" s="148"/>
      <c r="AD139" s="145"/>
      <c r="AE139" s="148"/>
      <c r="AF139" s="145"/>
      <c r="AG139" s="145"/>
      <c r="AH139" s="148"/>
      <c r="AI139" s="145"/>
      <c r="AJ139" s="148"/>
      <c r="AK139" s="145"/>
      <c r="AL139" s="145"/>
      <c r="AM139" s="148"/>
      <c r="AN139" s="111"/>
      <c r="AO139" s="148"/>
      <c r="AP139" s="145"/>
      <c r="AQ139" s="145"/>
      <c r="AR139" s="148"/>
      <c r="AS139" s="111"/>
      <c r="AT139" s="148"/>
      <c r="AU139" s="145"/>
      <c r="AV139" s="145"/>
      <c r="AW139" s="148"/>
      <c r="AX139" s="111"/>
      <c r="AY139" s="148"/>
      <c r="AZ139" s="148"/>
      <c r="BA139" s="111"/>
      <c r="BB139" s="486"/>
      <c r="BC139" s="390">
        <f t="shared" si="60"/>
        <v>845.7</v>
      </c>
    </row>
    <row r="140" spans="1:55" ht="31.5" customHeight="1" x14ac:dyDescent="0.3">
      <c r="A140" s="635"/>
      <c r="B140" s="632"/>
      <c r="C140" s="638"/>
      <c r="D140" s="117" t="s">
        <v>2</v>
      </c>
      <c r="E140" s="111"/>
      <c r="F140" s="111"/>
      <c r="G140" s="341"/>
      <c r="H140" s="431"/>
      <c r="I140" s="431"/>
      <c r="J140" s="111"/>
      <c r="K140" s="431"/>
      <c r="L140" s="431"/>
      <c r="M140" s="111"/>
      <c r="N140" s="431"/>
      <c r="O140" s="431"/>
      <c r="P140" s="111"/>
      <c r="Q140" s="431"/>
      <c r="R140" s="431"/>
      <c r="S140" s="111"/>
      <c r="T140" s="498"/>
      <c r="U140" s="562"/>
      <c r="V140" s="577" t="e">
        <f t="shared" si="89"/>
        <v>#DIV/0!</v>
      </c>
      <c r="W140" s="111"/>
      <c r="X140" s="111"/>
      <c r="Y140" s="111"/>
      <c r="Z140" s="111"/>
      <c r="AA140" s="145"/>
      <c r="AB140" s="145"/>
      <c r="AC140" s="148"/>
      <c r="AD140" s="145"/>
      <c r="AE140" s="148"/>
      <c r="AF140" s="145"/>
      <c r="AG140" s="145"/>
      <c r="AH140" s="148"/>
      <c r="AI140" s="145"/>
      <c r="AJ140" s="148"/>
      <c r="AK140" s="145"/>
      <c r="AL140" s="145"/>
      <c r="AM140" s="148"/>
      <c r="AN140" s="111"/>
      <c r="AO140" s="148"/>
      <c r="AP140" s="145"/>
      <c r="AQ140" s="145"/>
      <c r="AR140" s="148"/>
      <c r="AS140" s="111"/>
      <c r="AT140" s="148"/>
      <c r="AU140" s="145"/>
      <c r="AV140" s="145"/>
      <c r="AW140" s="148"/>
      <c r="AX140" s="111"/>
      <c r="AY140" s="148"/>
      <c r="AZ140" s="148"/>
      <c r="BA140" s="111"/>
      <c r="BB140" s="486"/>
      <c r="BC140" s="390">
        <f t="shared" si="60"/>
        <v>0</v>
      </c>
    </row>
    <row r="141" spans="1:55" ht="31.5" customHeight="1" x14ac:dyDescent="0.3">
      <c r="A141" s="635"/>
      <c r="B141" s="632"/>
      <c r="C141" s="638"/>
      <c r="D141" s="120" t="s">
        <v>43</v>
      </c>
      <c r="E141" s="111">
        <f>T141+W141</f>
        <v>845.7</v>
      </c>
      <c r="F141" s="111">
        <f t="shared" ref="F141:G141" si="141">U141</f>
        <v>0</v>
      </c>
      <c r="G141" s="111" t="e">
        <f t="shared" si="141"/>
        <v>#DIV/0!</v>
      </c>
      <c r="H141" s="431"/>
      <c r="I141" s="431"/>
      <c r="J141" s="111"/>
      <c r="K141" s="431"/>
      <c r="L141" s="431"/>
      <c r="M141" s="111"/>
      <c r="N141" s="431"/>
      <c r="O141" s="431"/>
      <c r="P141" s="111"/>
      <c r="Q141" s="431">
        <v>0</v>
      </c>
      <c r="R141" s="431">
        <v>0</v>
      </c>
      <c r="S141" s="111"/>
      <c r="T141" s="498">
        <v>0</v>
      </c>
      <c r="U141" s="562">
        <v>0</v>
      </c>
      <c r="V141" s="577" t="e">
        <f t="shared" si="89"/>
        <v>#DIV/0!</v>
      </c>
      <c r="W141" s="111">
        <v>845.7</v>
      </c>
      <c r="X141" s="111"/>
      <c r="Y141" s="111"/>
      <c r="Z141" s="111"/>
      <c r="AA141" s="145"/>
      <c r="AB141" s="145"/>
      <c r="AC141" s="148"/>
      <c r="AD141" s="145"/>
      <c r="AE141" s="148"/>
      <c r="AF141" s="145"/>
      <c r="AG141" s="145"/>
      <c r="AH141" s="148"/>
      <c r="AI141" s="145"/>
      <c r="AJ141" s="148"/>
      <c r="AK141" s="145"/>
      <c r="AL141" s="145"/>
      <c r="AM141" s="148"/>
      <c r="AN141" s="111"/>
      <c r="AO141" s="148"/>
      <c r="AP141" s="145"/>
      <c r="AQ141" s="145"/>
      <c r="AR141" s="148"/>
      <c r="AS141" s="111"/>
      <c r="AT141" s="148"/>
      <c r="AU141" s="145"/>
      <c r="AV141" s="145"/>
      <c r="AW141" s="148"/>
      <c r="AX141" s="111"/>
      <c r="AY141" s="148"/>
      <c r="AZ141" s="148"/>
      <c r="BA141" s="111"/>
      <c r="BB141" s="486"/>
      <c r="BC141" s="390">
        <f t="shared" si="60"/>
        <v>845.7</v>
      </c>
    </row>
    <row r="142" spans="1:55" ht="31.5" customHeight="1" x14ac:dyDescent="0.3">
      <c r="A142" s="636"/>
      <c r="B142" s="633"/>
      <c r="C142" s="639"/>
      <c r="D142" s="202" t="s">
        <v>267</v>
      </c>
      <c r="E142" s="111"/>
      <c r="F142" s="111"/>
      <c r="G142" s="341"/>
      <c r="H142" s="431"/>
      <c r="I142" s="431"/>
      <c r="J142" s="111"/>
      <c r="K142" s="431"/>
      <c r="L142" s="431"/>
      <c r="M142" s="111"/>
      <c r="N142" s="431"/>
      <c r="O142" s="431"/>
      <c r="P142" s="111"/>
      <c r="Q142" s="431"/>
      <c r="R142" s="431"/>
      <c r="S142" s="111"/>
      <c r="T142" s="498"/>
      <c r="U142" s="562"/>
      <c r="V142" s="577" t="e">
        <f t="shared" si="89"/>
        <v>#DIV/0!</v>
      </c>
      <c r="W142" s="111"/>
      <c r="X142" s="111"/>
      <c r="Y142" s="111"/>
      <c r="Z142" s="111"/>
      <c r="AA142" s="145"/>
      <c r="AB142" s="145"/>
      <c r="AC142" s="148"/>
      <c r="AD142" s="145"/>
      <c r="AE142" s="148"/>
      <c r="AF142" s="145"/>
      <c r="AG142" s="145"/>
      <c r="AH142" s="148"/>
      <c r="AI142" s="145"/>
      <c r="AJ142" s="148"/>
      <c r="AK142" s="145"/>
      <c r="AL142" s="145"/>
      <c r="AM142" s="148"/>
      <c r="AN142" s="111"/>
      <c r="AO142" s="148"/>
      <c r="AP142" s="145"/>
      <c r="AQ142" s="145"/>
      <c r="AR142" s="148"/>
      <c r="AS142" s="111"/>
      <c r="AT142" s="148"/>
      <c r="AU142" s="145"/>
      <c r="AV142" s="145"/>
      <c r="AW142" s="148"/>
      <c r="AX142" s="111"/>
      <c r="AY142" s="148"/>
      <c r="AZ142" s="148"/>
      <c r="BA142" s="111"/>
      <c r="BB142" s="486"/>
      <c r="BC142" s="390">
        <f t="shared" si="60"/>
        <v>0</v>
      </c>
    </row>
    <row r="143" spans="1:55" ht="21" customHeight="1" x14ac:dyDescent="0.3">
      <c r="A143" s="695"/>
      <c r="B143" s="693" t="s">
        <v>298</v>
      </c>
      <c r="C143" s="649"/>
      <c r="D143" s="225" t="s">
        <v>41</v>
      </c>
      <c r="E143" s="110">
        <f t="shared" ref="E143:H146" si="142">E86</f>
        <v>31252.668170000001</v>
      </c>
      <c r="F143" s="110">
        <f t="shared" si="142"/>
        <v>5215.0042300000005</v>
      </c>
      <c r="G143" s="334">
        <f t="shared" si="142"/>
        <v>0.16686588811018629</v>
      </c>
      <c r="H143" s="433">
        <f t="shared" si="142"/>
        <v>953.23775999999998</v>
      </c>
      <c r="I143" s="433">
        <f>SUM(I146)</f>
        <v>953.23775999999998</v>
      </c>
      <c r="J143" s="110">
        <f>SUM(I143/H143*100)</f>
        <v>100</v>
      </c>
      <c r="K143" s="433">
        <f t="shared" ref="K143:AK143" si="143">K86</f>
        <v>988</v>
      </c>
      <c r="L143" s="433">
        <f t="shared" si="143"/>
        <v>988</v>
      </c>
      <c r="M143" s="433">
        <f t="shared" si="143"/>
        <v>0</v>
      </c>
      <c r="N143" s="433">
        <f t="shared" si="143"/>
        <v>484</v>
      </c>
      <c r="O143" s="433">
        <f t="shared" si="143"/>
        <v>484</v>
      </c>
      <c r="P143" s="110">
        <f t="shared" si="143"/>
        <v>1</v>
      </c>
      <c r="Q143" s="433">
        <f t="shared" si="143"/>
        <v>2302.0671199999997</v>
      </c>
      <c r="R143" s="433">
        <f t="shared" si="143"/>
        <v>2302.0671199999997</v>
      </c>
      <c r="S143" s="110">
        <f t="shared" si="143"/>
        <v>0</v>
      </c>
      <c r="T143" s="500">
        <f t="shared" si="143"/>
        <v>487.69934999999998</v>
      </c>
      <c r="U143" s="500">
        <f t="shared" si="143"/>
        <v>487.69934999999998</v>
      </c>
      <c r="V143" s="577">
        <f t="shared" si="89"/>
        <v>1</v>
      </c>
      <c r="W143" s="110">
        <f t="shared" si="143"/>
        <v>14512.797560000001</v>
      </c>
      <c r="X143" s="110">
        <f t="shared" si="143"/>
        <v>0</v>
      </c>
      <c r="Y143" s="110">
        <f t="shared" si="143"/>
        <v>0</v>
      </c>
      <c r="Z143" s="110">
        <f t="shared" si="143"/>
        <v>6495.61546</v>
      </c>
      <c r="AA143" s="110">
        <f t="shared" si="143"/>
        <v>0</v>
      </c>
      <c r="AB143" s="110">
        <f t="shared" si="143"/>
        <v>1000</v>
      </c>
      <c r="AC143" s="110">
        <f t="shared" si="143"/>
        <v>0</v>
      </c>
      <c r="AD143" s="110">
        <f t="shared" si="143"/>
        <v>0</v>
      </c>
      <c r="AE143" s="110">
        <f t="shared" si="143"/>
        <v>1512.33546</v>
      </c>
      <c r="AF143" s="110">
        <f t="shared" si="143"/>
        <v>0</v>
      </c>
      <c r="AG143" s="110">
        <f t="shared" si="143"/>
        <v>0</v>
      </c>
      <c r="AH143" s="110">
        <f t="shared" si="143"/>
        <v>0</v>
      </c>
      <c r="AI143" s="110">
        <f t="shared" si="143"/>
        <v>0</v>
      </c>
      <c r="AJ143" s="110">
        <f t="shared" si="143"/>
        <v>1000</v>
      </c>
      <c r="AK143" s="110">
        <f t="shared" si="143"/>
        <v>0</v>
      </c>
      <c r="AL143" s="110">
        <v>0</v>
      </c>
      <c r="AM143" s="110">
        <v>0</v>
      </c>
      <c r="AN143" s="110">
        <v>0</v>
      </c>
      <c r="AO143" s="110">
        <f>AO86</f>
        <v>1000</v>
      </c>
      <c r="AP143" s="110">
        <v>0</v>
      </c>
      <c r="AQ143" s="110">
        <v>0</v>
      </c>
      <c r="AR143" s="110">
        <v>0</v>
      </c>
      <c r="AS143" s="110">
        <v>0</v>
      </c>
      <c r="AT143" s="110">
        <f>AT86</f>
        <v>516.91546000000005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655"/>
      <c r="BC143" s="390">
        <f t="shared" ref="BC143:BC145" si="144">H143+K143+N143+Q143+T143+W143+Z143+AE143+AJ143+AO143+AT143+AY143+AB143</f>
        <v>31252.668170000001</v>
      </c>
    </row>
    <row r="144" spans="1:55" ht="15.65" hidden="1" x14ac:dyDescent="0.3">
      <c r="A144" s="696"/>
      <c r="B144" s="694"/>
      <c r="C144" s="650"/>
      <c r="D144" s="117" t="s">
        <v>37</v>
      </c>
      <c r="E144" s="110">
        <f t="shared" si="142"/>
        <v>4684.5672000000004</v>
      </c>
      <c r="F144" s="110">
        <f t="shared" si="142"/>
        <v>0</v>
      </c>
      <c r="G144" s="334">
        <f t="shared" si="142"/>
        <v>0</v>
      </c>
      <c r="H144" s="433">
        <f t="shared" si="142"/>
        <v>0</v>
      </c>
      <c r="I144" s="426"/>
      <c r="J144" s="110" t="e">
        <f t="shared" ref="J144:J145" si="145">SUM(I144/H144*100)</f>
        <v>#DIV/0!</v>
      </c>
      <c r="K144" s="426"/>
      <c r="L144" s="426"/>
      <c r="M144" s="113"/>
      <c r="N144" s="426"/>
      <c r="O144" s="426"/>
      <c r="P144" s="113"/>
      <c r="Q144" s="426"/>
      <c r="R144" s="426"/>
      <c r="S144" s="113"/>
      <c r="T144" s="493"/>
      <c r="U144" s="565"/>
      <c r="V144" s="577" t="e">
        <f t="shared" si="89"/>
        <v>#DIV/0!</v>
      </c>
      <c r="W144" s="113"/>
      <c r="X144" s="113"/>
      <c r="Y144" s="113"/>
      <c r="Z144" s="113"/>
      <c r="AA144" s="142"/>
      <c r="AB144" s="143"/>
      <c r="AC144" s="144"/>
      <c r="AD144" s="141"/>
      <c r="AE144" s="113"/>
      <c r="AF144" s="142"/>
      <c r="AG144" s="143"/>
      <c r="AH144" s="144"/>
      <c r="AI144" s="141"/>
      <c r="AJ144" s="113"/>
      <c r="AK144" s="142"/>
      <c r="AL144" s="143"/>
      <c r="AM144" s="158"/>
      <c r="AN144" s="113"/>
      <c r="AO144" s="110">
        <f>AO87</f>
        <v>0</v>
      </c>
      <c r="AP144" s="142"/>
      <c r="AQ144" s="143"/>
      <c r="AR144" s="158"/>
      <c r="AS144" s="113"/>
      <c r="AT144" s="110">
        <f>AT87</f>
        <v>0</v>
      </c>
      <c r="AU144" s="141"/>
      <c r="AV144" s="141"/>
      <c r="AW144" s="158"/>
      <c r="AX144" s="113"/>
      <c r="AY144" s="113"/>
      <c r="AZ144" s="158"/>
      <c r="BA144" s="113"/>
      <c r="BB144" s="656"/>
      <c r="BC144" s="390">
        <f t="shared" si="144"/>
        <v>0</v>
      </c>
    </row>
    <row r="145" spans="1:55" ht="33.049999999999997" customHeight="1" x14ac:dyDescent="0.3">
      <c r="A145" s="696"/>
      <c r="B145" s="694"/>
      <c r="C145" s="650"/>
      <c r="D145" s="117" t="s">
        <v>2</v>
      </c>
      <c r="E145" s="110">
        <f t="shared" si="142"/>
        <v>0</v>
      </c>
      <c r="F145" s="110">
        <f t="shared" si="142"/>
        <v>0</v>
      </c>
      <c r="G145" s="334">
        <f t="shared" si="142"/>
        <v>0</v>
      </c>
      <c r="H145" s="433">
        <f t="shared" si="142"/>
        <v>0</v>
      </c>
      <c r="I145" s="430"/>
      <c r="J145" s="110" t="e">
        <f t="shared" si="145"/>
        <v>#DIV/0!</v>
      </c>
      <c r="K145" s="430"/>
      <c r="L145" s="430"/>
      <c r="M145" s="116"/>
      <c r="N145" s="430"/>
      <c r="O145" s="430"/>
      <c r="P145" s="116"/>
      <c r="Q145" s="430"/>
      <c r="R145" s="430"/>
      <c r="S145" s="116"/>
      <c r="T145" s="496"/>
      <c r="U145" s="566"/>
      <c r="V145" s="577" t="e">
        <f t="shared" si="89"/>
        <v>#DIV/0!</v>
      </c>
      <c r="W145" s="116"/>
      <c r="X145" s="116"/>
      <c r="Y145" s="116"/>
      <c r="Z145" s="116"/>
      <c r="AA145" s="163"/>
      <c r="AB145" s="165"/>
      <c r="AC145" s="162"/>
      <c r="AD145" s="189"/>
      <c r="AE145" s="116"/>
      <c r="AF145" s="163"/>
      <c r="AG145" s="165"/>
      <c r="AH145" s="162"/>
      <c r="AI145" s="189"/>
      <c r="AJ145" s="116"/>
      <c r="AK145" s="163"/>
      <c r="AL145" s="165"/>
      <c r="AM145" s="166"/>
      <c r="AN145" s="116"/>
      <c r="AO145" s="110">
        <f>AO88</f>
        <v>0</v>
      </c>
      <c r="AP145" s="163"/>
      <c r="AQ145" s="165"/>
      <c r="AR145" s="166"/>
      <c r="AS145" s="116"/>
      <c r="AT145" s="110">
        <f>AT88</f>
        <v>0</v>
      </c>
      <c r="AU145" s="189"/>
      <c r="AV145" s="189"/>
      <c r="AW145" s="166"/>
      <c r="AX145" s="116"/>
      <c r="AY145" s="116"/>
      <c r="AZ145" s="166"/>
      <c r="BA145" s="116"/>
      <c r="BB145" s="656"/>
      <c r="BC145" s="390">
        <f t="shared" si="144"/>
        <v>0</v>
      </c>
    </row>
    <row r="146" spans="1:55" ht="21" customHeight="1" x14ac:dyDescent="0.3">
      <c r="A146" s="696"/>
      <c r="B146" s="694"/>
      <c r="C146" s="650"/>
      <c r="D146" s="120" t="s">
        <v>43</v>
      </c>
      <c r="E146" s="110">
        <f>E89</f>
        <v>31252.668170000001</v>
      </c>
      <c r="F146" s="110">
        <f t="shared" si="142"/>
        <v>5215.0042300000005</v>
      </c>
      <c r="G146" s="334">
        <f t="shared" si="142"/>
        <v>0.16686588811018629</v>
      </c>
      <c r="H146" s="433">
        <f t="shared" si="142"/>
        <v>953.23775999999998</v>
      </c>
      <c r="I146" s="433">
        <f>I89</f>
        <v>953.23775999999998</v>
      </c>
      <c r="J146" s="110">
        <f>SUM(I146/H146*100)</f>
        <v>100</v>
      </c>
      <c r="K146" s="433">
        <f t="shared" ref="K146:AN146" si="146">K89</f>
        <v>988</v>
      </c>
      <c r="L146" s="433">
        <f t="shared" si="146"/>
        <v>988</v>
      </c>
      <c r="M146" s="110">
        <f t="shared" si="146"/>
        <v>0</v>
      </c>
      <c r="N146" s="433">
        <f t="shared" si="146"/>
        <v>484</v>
      </c>
      <c r="O146" s="433">
        <f t="shared" si="146"/>
        <v>484</v>
      </c>
      <c r="P146" s="110">
        <f t="shared" si="146"/>
        <v>1</v>
      </c>
      <c r="Q146" s="433">
        <f t="shared" si="146"/>
        <v>2302.0671199999997</v>
      </c>
      <c r="R146" s="433">
        <f t="shared" si="146"/>
        <v>2302.0671199999997</v>
      </c>
      <c r="S146" s="110">
        <f t="shared" si="146"/>
        <v>0</v>
      </c>
      <c r="T146" s="500">
        <f t="shared" si="146"/>
        <v>487.69934999999998</v>
      </c>
      <c r="U146" s="500">
        <f t="shared" si="146"/>
        <v>487.69934999999998</v>
      </c>
      <c r="V146" s="577">
        <f t="shared" si="89"/>
        <v>1</v>
      </c>
      <c r="W146" s="110">
        <f t="shared" si="146"/>
        <v>14512.797560000001</v>
      </c>
      <c r="X146" s="110">
        <f t="shared" si="146"/>
        <v>0</v>
      </c>
      <c r="Y146" s="110">
        <f t="shared" si="146"/>
        <v>0</v>
      </c>
      <c r="Z146" s="110">
        <f t="shared" si="146"/>
        <v>6495.61546</v>
      </c>
      <c r="AA146" s="110">
        <f t="shared" si="146"/>
        <v>0</v>
      </c>
      <c r="AB146" s="110">
        <f t="shared" si="146"/>
        <v>1000</v>
      </c>
      <c r="AC146" s="110">
        <f t="shared" si="146"/>
        <v>0</v>
      </c>
      <c r="AD146" s="110">
        <f t="shared" si="146"/>
        <v>0</v>
      </c>
      <c r="AE146" s="110">
        <f t="shared" si="146"/>
        <v>1512.33546</v>
      </c>
      <c r="AF146" s="110">
        <f t="shared" si="146"/>
        <v>0</v>
      </c>
      <c r="AG146" s="110">
        <f t="shared" si="146"/>
        <v>0</v>
      </c>
      <c r="AH146" s="110">
        <f t="shared" si="146"/>
        <v>0</v>
      </c>
      <c r="AI146" s="110">
        <f t="shared" si="146"/>
        <v>0</v>
      </c>
      <c r="AJ146" s="110">
        <f t="shared" si="146"/>
        <v>1000</v>
      </c>
      <c r="AK146" s="110">
        <f t="shared" si="146"/>
        <v>0</v>
      </c>
      <c r="AL146" s="110">
        <f t="shared" si="146"/>
        <v>0</v>
      </c>
      <c r="AM146" s="110">
        <f t="shared" si="146"/>
        <v>0</v>
      </c>
      <c r="AN146" s="110">
        <f t="shared" si="146"/>
        <v>0</v>
      </c>
      <c r="AO146" s="110">
        <f>AO89</f>
        <v>1000</v>
      </c>
      <c r="AP146" s="110">
        <f>AP89</f>
        <v>0</v>
      </c>
      <c r="AQ146" s="110">
        <f>AQ89</f>
        <v>0</v>
      </c>
      <c r="AR146" s="110">
        <f>AR89</f>
        <v>0</v>
      </c>
      <c r="AS146" s="110">
        <f>AS89</f>
        <v>0</v>
      </c>
      <c r="AT146" s="110">
        <f>AT89</f>
        <v>516.91546000000005</v>
      </c>
      <c r="AU146" s="110">
        <f t="shared" ref="AU146:BA146" si="147">AU89</f>
        <v>0</v>
      </c>
      <c r="AV146" s="110">
        <f t="shared" si="147"/>
        <v>0</v>
      </c>
      <c r="AW146" s="110">
        <f t="shared" si="147"/>
        <v>0</v>
      </c>
      <c r="AX146" s="110">
        <f t="shared" si="147"/>
        <v>0</v>
      </c>
      <c r="AY146" s="110">
        <f t="shared" si="147"/>
        <v>0</v>
      </c>
      <c r="AZ146" s="110">
        <f t="shared" si="147"/>
        <v>0</v>
      </c>
      <c r="BA146" s="110">
        <f t="shared" si="147"/>
        <v>0</v>
      </c>
      <c r="BB146" s="656"/>
      <c r="BC146" s="390">
        <f>H146+K146+N146+Q146+T146+W146+Z146+AE146+AJ146+AO146+AT146+AY146+AB146</f>
        <v>31252.668170000001</v>
      </c>
    </row>
    <row r="147" spans="1:55" ht="29.15" customHeight="1" x14ac:dyDescent="0.3">
      <c r="A147" s="696"/>
      <c r="B147" s="694"/>
      <c r="C147" s="650"/>
      <c r="D147" s="202" t="s">
        <v>267</v>
      </c>
      <c r="E147" s="110">
        <f>E90</f>
        <v>0</v>
      </c>
      <c r="F147" s="111"/>
      <c r="G147" s="341"/>
      <c r="H147" s="433">
        <f>H90</f>
        <v>0</v>
      </c>
      <c r="I147" s="431"/>
      <c r="J147" s="111"/>
      <c r="K147" s="431"/>
      <c r="L147" s="431"/>
      <c r="M147" s="111"/>
      <c r="N147" s="431"/>
      <c r="O147" s="431"/>
      <c r="P147" s="111"/>
      <c r="Q147" s="431"/>
      <c r="R147" s="431"/>
      <c r="S147" s="111"/>
      <c r="T147" s="498"/>
      <c r="U147" s="562"/>
      <c r="V147" s="577" t="e">
        <f t="shared" si="89"/>
        <v>#DIV/0!</v>
      </c>
      <c r="W147" s="111"/>
      <c r="X147" s="111"/>
      <c r="Y147" s="111"/>
      <c r="Z147" s="111"/>
      <c r="AA147" s="146"/>
      <c r="AB147" s="147"/>
      <c r="AC147" s="148"/>
      <c r="AD147" s="145"/>
      <c r="AE147" s="111"/>
      <c r="AF147" s="146"/>
      <c r="AG147" s="147"/>
      <c r="AH147" s="148"/>
      <c r="AI147" s="145"/>
      <c r="AJ147" s="111"/>
      <c r="AK147" s="146"/>
      <c r="AL147" s="147"/>
      <c r="AM147" s="160"/>
      <c r="AN147" s="111"/>
      <c r="AO147" s="111"/>
      <c r="AP147" s="146"/>
      <c r="AQ147" s="147"/>
      <c r="AR147" s="160"/>
      <c r="AS147" s="111"/>
      <c r="AT147" s="111"/>
      <c r="AU147" s="145"/>
      <c r="AV147" s="145"/>
      <c r="AW147" s="160"/>
      <c r="AX147" s="111"/>
      <c r="AY147" s="111"/>
      <c r="AZ147" s="160"/>
      <c r="BA147" s="111"/>
      <c r="BB147" s="656"/>
      <c r="BC147" s="390">
        <f t="shared" ref="BC147" si="148">H147+K147+N147+Q147+T147+W147+Z147+AE147+AJ147+AO147+AT147+AY147</f>
        <v>0</v>
      </c>
    </row>
    <row r="148" spans="1:55" ht="21.8" customHeight="1" x14ac:dyDescent="0.3">
      <c r="A148" s="668" t="s">
        <v>299</v>
      </c>
      <c r="B148" s="669"/>
      <c r="C148" s="669"/>
      <c r="D148" s="669"/>
      <c r="E148" s="669"/>
      <c r="F148" s="669"/>
      <c r="G148" s="669"/>
      <c r="H148" s="669"/>
      <c r="I148" s="669"/>
      <c r="J148" s="669"/>
      <c r="K148" s="669"/>
      <c r="L148" s="669"/>
      <c r="M148" s="669"/>
      <c r="N148" s="669"/>
      <c r="O148" s="669"/>
      <c r="P148" s="669"/>
      <c r="Q148" s="669"/>
      <c r="R148" s="669"/>
      <c r="S148" s="669"/>
      <c r="T148" s="669"/>
      <c r="U148" s="669"/>
      <c r="V148" s="669"/>
      <c r="W148" s="669"/>
      <c r="X148" s="669"/>
      <c r="Y148" s="669"/>
      <c r="Z148" s="669"/>
      <c r="AA148" s="669"/>
      <c r="AB148" s="669"/>
      <c r="AC148" s="669"/>
      <c r="AD148" s="669"/>
      <c r="AE148" s="669"/>
      <c r="AF148" s="669"/>
      <c r="AG148" s="669"/>
      <c r="AH148" s="669"/>
      <c r="AI148" s="669"/>
      <c r="AJ148" s="669"/>
      <c r="AK148" s="669"/>
      <c r="AL148" s="669"/>
      <c r="AM148" s="669"/>
      <c r="AN148" s="669"/>
      <c r="AO148" s="669"/>
      <c r="AP148" s="669"/>
      <c r="AQ148" s="669"/>
      <c r="AR148" s="669"/>
      <c r="AS148" s="669"/>
      <c r="AT148" s="669"/>
      <c r="AU148" s="669"/>
      <c r="AV148" s="669"/>
      <c r="AW148" s="669"/>
      <c r="AX148" s="669"/>
      <c r="AY148" s="669"/>
      <c r="AZ148" s="669"/>
      <c r="BA148" s="669"/>
      <c r="BB148" s="670"/>
      <c r="BC148" s="390">
        <f t="shared" ref="BC148:BC208" si="149">H148+K148+N148+Q148+T148+W148+Z148+AE148+AJ148+AO148+AT148+AY148</f>
        <v>0</v>
      </c>
    </row>
    <row r="149" spans="1:55" ht="29.15" customHeight="1" x14ac:dyDescent="0.3">
      <c r="A149" s="660" t="s">
        <v>300</v>
      </c>
      <c r="B149" s="663" t="s">
        <v>308</v>
      </c>
      <c r="C149" s="663" t="s">
        <v>310</v>
      </c>
      <c r="D149" s="397" t="s">
        <v>41</v>
      </c>
      <c r="E149" s="98">
        <f>E152+E153</f>
        <v>156347.39270000005</v>
      </c>
      <c r="F149" s="98">
        <f>F152+F153</f>
        <v>64208.317179999998</v>
      </c>
      <c r="G149" s="336">
        <f t="shared" ref="G149:G152" si="150">F149/E149</f>
        <v>0.4106772493686745</v>
      </c>
      <c r="H149" s="98">
        <f t="shared" ref="H149:BA149" si="151">H154+H160+H166</f>
        <v>12923.898509999999</v>
      </c>
      <c r="I149" s="98">
        <f t="shared" si="151"/>
        <v>12923.898509999999</v>
      </c>
      <c r="J149" s="98">
        <f t="shared" si="151"/>
        <v>0</v>
      </c>
      <c r="K149" s="98">
        <f t="shared" si="151"/>
        <v>11567.714590000001</v>
      </c>
      <c r="L149" s="98">
        <f t="shared" si="151"/>
        <v>11567.714590000001</v>
      </c>
      <c r="M149" s="98">
        <f t="shared" si="151"/>
        <v>0</v>
      </c>
      <c r="N149" s="98">
        <f t="shared" si="151"/>
        <v>14184.885280000002</v>
      </c>
      <c r="O149" s="98">
        <f t="shared" si="151"/>
        <v>14184.885280000002</v>
      </c>
      <c r="P149" s="336">
        <f>O149/N149</f>
        <v>1</v>
      </c>
      <c r="Q149" s="98">
        <f t="shared" si="151"/>
        <v>15855.436450000001</v>
      </c>
      <c r="R149" s="98">
        <f t="shared" si="151"/>
        <v>15855.436450000001</v>
      </c>
      <c r="S149" s="98">
        <f t="shared" si="151"/>
        <v>3</v>
      </c>
      <c r="T149" s="500">
        <f t="shared" si="151"/>
        <v>9676.3823499999999</v>
      </c>
      <c r="U149" s="500">
        <f t="shared" si="151"/>
        <v>9676.3823499999999</v>
      </c>
      <c r="V149" s="336">
        <f t="shared" ref="V149:V183" si="152">U149/T149</f>
        <v>1</v>
      </c>
      <c r="W149" s="98">
        <f t="shared" si="151"/>
        <v>12082.126</v>
      </c>
      <c r="X149" s="98">
        <f t="shared" si="151"/>
        <v>0</v>
      </c>
      <c r="Y149" s="98">
        <f t="shared" si="151"/>
        <v>0</v>
      </c>
      <c r="Z149" s="98">
        <f t="shared" si="151"/>
        <v>12399.537270000001</v>
      </c>
      <c r="AA149" s="98">
        <f t="shared" si="151"/>
        <v>0</v>
      </c>
      <c r="AB149" s="98">
        <f t="shared" si="151"/>
        <v>0</v>
      </c>
      <c r="AC149" s="98">
        <f t="shared" si="151"/>
        <v>4013.15</v>
      </c>
      <c r="AD149" s="98">
        <f t="shared" si="151"/>
        <v>0</v>
      </c>
      <c r="AE149" s="98">
        <f t="shared" si="151"/>
        <v>12567.85181</v>
      </c>
      <c r="AF149" s="98">
        <f t="shared" si="151"/>
        <v>0</v>
      </c>
      <c r="AG149" s="98">
        <f t="shared" si="151"/>
        <v>0</v>
      </c>
      <c r="AH149" s="98">
        <f t="shared" si="151"/>
        <v>978.36599999999999</v>
      </c>
      <c r="AI149" s="98">
        <f t="shared" si="151"/>
        <v>0</v>
      </c>
      <c r="AJ149" s="98">
        <f t="shared" si="151"/>
        <v>12290.918610000001</v>
      </c>
      <c r="AK149" s="98">
        <f t="shared" si="151"/>
        <v>0</v>
      </c>
      <c r="AL149" s="98">
        <f t="shared" si="151"/>
        <v>0</v>
      </c>
      <c r="AM149" s="98">
        <f t="shared" si="151"/>
        <v>0</v>
      </c>
      <c r="AN149" s="98">
        <f t="shared" si="151"/>
        <v>0</v>
      </c>
      <c r="AO149" s="98">
        <f t="shared" si="151"/>
        <v>12195.37861</v>
      </c>
      <c r="AP149" s="98">
        <f t="shared" si="151"/>
        <v>0</v>
      </c>
      <c r="AQ149" s="98">
        <f t="shared" si="151"/>
        <v>0</v>
      </c>
      <c r="AR149" s="98">
        <f t="shared" si="151"/>
        <v>0</v>
      </c>
      <c r="AS149" s="98">
        <f t="shared" si="151"/>
        <v>0</v>
      </c>
      <c r="AT149" s="98">
        <f t="shared" si="151"/>
        <v>13175.258609999999</v>
      </c>
      <c r="AU149" s="98">
        <f t="shared" si="151"/>
        <v>0</v>
      </c>
      <c r="AV149" s="98">
        <f t="shared" si="151"/>
        <v>0</v>
      </c>
      <c r="AW149" s="98">
        <f t="shared" si="151"/>
        <v>0</v>
      </c>
      <c r="AX149" s="98">
        <f t="shared" si="151"/>
        <v>0</v>
      </c>
      <c r="AY149" s="98">
        <f t="shared" si="151"/>
        <v>12436.48861</v>
      </c>
      <c r="AZ149" s="98">
        <f t="shared" si="151"/>
        <v>0</v>
      </c>
      <c r="BA149" s="98">
        <f t="shared" si="151"/>
        <v>0</v>
      </c>
      <c r="BB149" s="655"/>
      <c r="BC149" s="390">
        <f t="shared" ref="BC149:BC151" si="153">H149+K149+N149+Q149+T149+W149+Z149+AE149+AJ149+AO149+AT149+AY149+AC149+AH149</f>
        <v>156347.3927</v>
      </c>
    </row>
    <row r="150" spans="1:55" ht="24.75" hidden="1" customHeight="1" x14ac:dyDescent="0.3">
      <c r="A150" s="661"/>
      <c r="B150" s="664"/>
      <c r="C150" s="666"/>
      <c r="D150" s="242" t="s">
        <v>37</v>
      </c>
      <c r="E150" s="98">
        <f t="shared" ref="E150:E168" si="154">H150+K150+N150+Q150+T150+W150+Z150+AE150+AJ150+AO150+AT150+AY150</f>
        <v>0</v>
      </c>
      <c r="F150" s="99"/>
      <c r="G150" s="336" t="e">
        <f t="shared" si="150"/>
        <v>#DIV/0!</v>
      </c>
      <c r="H150" s="98">
        <f>H155+H161+H167</f>
        <v>0</v>
      </c>
      <c r="I150" s="99"/>
      <c r="J150" s="99"/>
      <c r="K150" s="99"/>
      <c r="L150" s="99"/>
      <c r="M150" s="99"/>
      <c r="N150" s="99"/>
      <c r="O150" s="99"/>
      <c r="P150" s="132"/>
      <c r="Q150" s="99"/>
      <c r="R150" s="99"/>
      <c r="S150" s="99"/>
      <c r="T150" s="493"/>
      <c r="U150" s="493"/>
      <c r="V150" s="336" t="e">
        <f t="shared" si="152"/>
        <v>#DIV/0!</v>
      </c>
      <c r="W150" s="99"/>
      <c r="X150" s="99"/>
      <c r="Y150" s="99"/>
      <c r="Z150" s="99"/>
      <c r="AA150" s="123"/>
      <c r="AB150" s="131"/>
      <c r="AC150" s="99"/>
      <c r="AD150" s="132"/>
      <c r="AE150" s="99"/>
      <c r="AF150" s="123"/>
      <c r="AG150" s="131"/>
      <c r="AH150" s="122"/>
      <c r="AI150" s="132"/>
      <c r="AJ150" s="99"/>
      <c r="AK150" s="123"/>
      <c r="AL150" s="131"/>
      <c r="AM150" s="122"/>
      <c r="AN150" s="132"/>
      <c r="AO150" s="99"/>
      <c r="AP150" s="123"/>
      <c r="AQ150" s="131"/>
      <c r="AR150" s="122"/>
      <c r="AS150" s="132"/>
      <c r="AT150" s="99"/>
      <c r="AU150" s="132"/>
      <c r="AV150" s="132"/>
      <c r="AW150" s="122"/>
      <c r="AX150" s="132"/>
      <c r="AY150" s="104"/>
      <c r="AZ150" s="99"/>
      <c r="BA150" s="132"/>
      <c r="BB150" s="656"/>
      <c r="BC150" s="390">
        <f t="shared" si="153"/>
        <v>0</v>
      </c>
    </row>
    <row r="151" spans="1:55" ht="35.25" hidden="1" customHeight="1" x14ac:dyDescent="0.3">
      <c r="A151" s="661"/>
      <c r="B151" s="664"/>
      <c r="C151" s="666"/>
      <c r="D151" s="242" t="s">
        <v>2</v>
      </c>
      <c r="E151" s="98">
        <f t="shared" si="154"/>
        <v>0</v>
      </c>
      <c r="F151" s="100"/>
      <c r="G151" s="336" t="e">
        <f t="shared" si="150"/>
        <v>#DIV/0!</v>
      </c>
      <c r="H151" s="98">
        <f>H156+H162+H168</f>
        <v>0</v>
      </c>
      <c r="I151" s="102"/>
      <c r="J151" s="102"/>
      <c r="K151" s="100"/>
      <c r="L151" s="100"/>
      <c r="M151" s="100"/>
      <c r="N151" s="100"/>
      <c r="O151" s="100"/>
      <c r="P151" s="134"/>
      <c r="Q151" s="100"/>
      <c r="R151" s="100"/>
      <c r="S151" s="100"/>
      <c r="T151" s="496"/>
      <c r="U151" s="496"/>
      <c r="V151" s="336" t="e">
        <f t="shared" si="152"/>
        <v>#DIV/0!</v>
      </c>
      <c r="W151" s="100"/>
      <c r="X151" s="100"/>
      <c r="Y151" s="100"/>
      <c r="Z151" s="100"/>
      <c r="AA151" s="126"/>
      <c r="AB151" s="133"/>
      <c r="AC151" s="100"/>
      <c r="AD151" s="134"/>
      <c r="AE151" s="100"/>
      <c r="AF151" s="126"/>
      <c r="AG151" s="133"/>
      <c r="AH151" s="125"/>
      <c r="AI151" s="134"/>
      <c r="AJ151" s="100"/>
      <c r="AK151" s="126"/>
      <c r="AL151" s="133"/>
      <c r="AM151" s="125"/>
      <c r="AN151" s="134"/>
      <c r="AO151" s="100"/>
      <c r="AP151" s="126"/>
      <c r="AQ151" s="133"/>
      <c r="AR151" s="125"/>
      <c r="AS151" s="134"/>
      <c r="AT151" s="100"/>
      <c r="AU151" s="126"/>
      <c r="AV151" s="134"/>
      <c r="AW151" s="125"/>
      <c r="AX151" s="134"/>
      <c r="AY151" s="105"/>
      <c r="AZ151" s="100"/>
      <c r="BA151" s="126"/>
      <c r="BB151" s="656"/>
      <c r="BC151" s="390">
        <f t="shared" si="153"/>
        <v>0</v>
      </c>
    </row>
    <row r="152" spans="1:55" ht="23.8" customHeight="1" x14ac:dyDescent="0.3">
      <c r="A152" s="661"/>
      <c r="B152" s="664"/>
      <c r="C152" s="666"/>
      <c r="D152" s="245" t="s">
        <v>43</v>
      </c>
      <c r="E152" s="98">
        <f>E157+E163+E169</f>
        <v>146202.39284000004</v>
      </c>
      <c r="F152" s="98">
        <f>F157+F163+F169</f>
        <v>61486.104520000001</v>
      </c>
      <c r="G152" s="336">
        <f t="shared" si="150"/>
        <v>0.42055470724948213</v>
      </c>
      <c r="H152" s="98">
        <f>H157+H163+H169</f>
        <v>12000.001619999999</v>
      </c>
      <c r="I152" s="98">
        <f t="shared" ref="I152:S152" si="155">I157+I163+I169</f>
        <v>12000.001619999999</v>
      </c>
      <c r="J152" s="98">
        <f t="shared" si="155"/>
        <v>0</v>
      </c>
      <c r="K152" s="98">
        <f t="shared" si="155"/>
        <v>10999.998950000001</v>
      </c>
      <c r="L152" s="98">
        <f t="shared" si="155"/>
        <v>10999.998950000001</v>
      </c>
      <c r="M152" s="98">
        <f t="shared" si="155"/>
        <v>0</v>
      </c>
      <c r="N152" s="98">
        <f t="shared" si="155"/>
        <v>13500.00231</v>
      </c>
      <c r="O152" s="98">
        <f t="shared" si="155"/>
        <v>13500.00231</v>
      </c>
      <c r="P152" s="336">
        <f>O152/N152</f>
        <v>1</v>
      </c>
      <c r="Q152" s="98">
        <f t="shared" si="155"/>
        <v>15499.53664</v>
      </c>
      <c r="R152" s="98">
        <f t="shared" si="155"/>
        <v>15499.53664</v>
      </c>
      <c r="S152" s="98">
        <f t="shared" si="155"/>
        <v>3</v>
      </c>
      <c r="T152" s="500">
        <f>T157+T163+T169</f>
        <v>9486.5650000000005</v>
      </c>
      <c r="U152" s="500">
        <f>U157+U163+U169</f>
        <v>9486.5650000000005</v>
      </c>
      <c r="V152" s="336">
        <f t="shared" si="152"/>
        <v>1</v>
      </c>
      <c r="W152" s="98">
        <f t="shared" ref="W152:BA152" si="156">W157+W163+W169</f>
        <v>10946.346</v>
      </c>
      <c r="X152" s="98">
        <f t="shared" si="156"/>
        <v>0</v>
      </c>
      <c r="Y152" s="98">
        <f t="shared" si="156"/>
        <v>0</v>
      </c>
      <c r="Z152" s="98">
        <f t="shared" si="156"/>
        <v>11265.66727</v>
      </c>
      <c r="AA152" s="98">
        <f t="shared" si="156"/>
        <v>0</v>
      </c>
      <c r="AB152" s="98">
        <f t="shared" si="156"/>
        <v>0</v>
      </c>
      <c r="AC152" s="98">
        <f t="shared" si="156"/>
        <v>2684.65</v>
      </c>
      <c r="AD152" s="98">
        <f t="shared" si="156"/>
        <v>0</v>
      </c>
      <c r="AE152" s="98">
        <f t="shared" si="156"/>
        <v>11640.92181</v>
      </c>
      <c r="AF152" s="98">
        <f t="shared" si="156"/>
        <v>0</v>
      </c>
      <c r="AG152" s="98">
        <f t="shared" si="156"/>
        <v>0</v>
      </c>
      <c r="AH152" s="98">
        <f t="shared" si="156"/>
        <v>978.36599999999999</v>
      </c>
      <c r="AI152" s="98">
        <f t="shared" si="156"/>
        <v>0</v>
      </c>
      <c r="AJ152" s="98">
        <f t="shared" si="156"/>
        <v>11536.461810000001</v>
      </c>
      <c r="AK152" s="98">
        <f t="shared" si="156"/>
        <v>0</v>
      </c>
      <c r="AL152" s="98">
        <f t="shared" si="156"/>
        <v>0</v>
      </c>
      <c r="AM152" s="98">
        <f t="shared" si="156"/>
        <v>0</v>
      </c>
      <c r="AN152" s="98">
        <f t="shared" si="156"/>
        <v>0</v>
      </c>
      <c r="AO152" s="98">
        <f t="shared" si="156"/>
        <v>11440.92181</v>
      </c>
      <c r="AP152" s="98">
        <f t="shared" si="156"/>
        <v>0</v>
      </c>
      <c r="AQ152" s="98">
        <f t="shared" si="156"/>
        <v>0</v>
      </c>
      <c r="AR152" s="98">
        <f t="shared" si="156"/>
        <v>0</v>
      </c>
      <c r="AS152" s="98">
        <f t="shared" si="156"/>
        <v>0</v>
      </c>
      <c r="AT152" s="98">
        <f t="shared" si="156"/>
        <v>12440.92181</v>
      </c>
      <c r="AU152" s="98">
        <f t="shared" si="156"/>
        <v>0</v>
      </c>
      <c r="AV152" s="98">
        <f t="shared" si="156"/>
        <v>0</v>
      </c>
      <c r="AW152" s="98">
        <f t="shared" si="156"/>
        <v>0</v>
      </c>
      <c r="AX152" s="98">
        <f t="shared" si="156"/>
        <v>0</v>
      </c>
      <c r="AY152" s="98">
        <f t="shared" si="156"/>
        <v>11782.03181</v>
      </c>
      <c r="AZ152" s="98">
        <f t="shared" si="156"/>
        <v>0</v>
      </c>
      <c r="BA152" s="98">
        <f t="shared" si="156"/>
        <v>0</v>
      </c>
      <c r="BB152" s="656"/>
      <c r="BC152" s="390">
        <f>H152+K152+N152+Q152+T152+W152+Z152+AE152+AJ152+AO152+AT152+AY152+AC152+AH152</f>
        <v>146202.39283999999</v>
      </c>
    </row>
    <row r="153" spans="1:55" ht="39" customHeight="1" x14ac:dyDescent="0.3">
      <c r="A153" s="662"/>
      <c r="B153" s="665"/>
      <c r="C153" s="667"/>
      <c r="D153" s="395" t="s">
        <v>267</v>
      </c>
      <c r="E153" s="98">
        <f>E159+E165+E171</f>
        <v>10144.99986</v>
      </c>
      <c r="F153" s="98">
        <f>F159+F165+F171</f>
        <v>2722.2126599999997</v>
      </c>
      <c r="G153" s="336">
        <f>F153/E153</f>
        <v>0.26833047782811892</v>
      </c>
      <c r="H153" s="98">
        <f t="shared" ref="H153:BA153" si="157">H159+H165+H171</f>
        <v>923.89688999999998</v>
      </c>
      <c r="I153" s="98">
        <f t="shared" si="157"/>
        <v>923.89688999999998</v>
      </c>
      <c r="J153" s="98">
        <f t="shared" si="157"/>
        <v>0</v>
      </c>
      <c r="K153" s="98">
        <f t="shared" si="157"/>
        <v>567.71563999999989</v>
      </c>
      <c r="L153" s="98">
        <f t="shared" si="157"/>
        <v>567.71563999999989</v>
      </c>
      <c r="M153" s="98">
        <f t="shared" si="157"/>
        <v>0</v>
      </c>
      <c r="N153" s="98">
        <f t="shared" si="157"/>
        <v>684.88296999999989</v>
      </c>
      <c r="O153" s="98">
        <f t="shared" si="157"/>
        <v>684.88296999999989</v>
      </c>
      <c r="P153" s="336">
        <f>O153/N153</f>
        <v>1</v>
      </c>
      <c r="Q153" s="98">
        <f t="shared" si="157"/>
        <v>355.89981</v>
      </c>
      <c r="R153" s="98">
        <f t="shared" si="157"/>
        <v>355.89981</v>
      </c>
      <c r="S153" s="98" t="e">
        <f t="shared" si="157"/>
        <v>#DIV/0!</v>
      </c>
      <c r="T153" s="500">
        <f t="shared" si="157"/>
        <v>189.81734999999998</v>
      </c>
      <c r="U153" s="500">
        <f t="shared" si="157"/>
        <v>189.81734999999998</v>
      </c>
      <c r="V153" s="336">
        <f t="shared" si="152"/>
        <v>1</v>
      </c>
      <c r="W153" s="98">
        <f t="shared" si="157"/>
        <v>1135.78</v>
      </c>
      <c r="X153" s="98">
        <f t="shared" si="157"/>
        <v>0</v>
      </c>
      <c r="Y153" s="98">
        <f t="shared" si="157"/>
        <v>0</v>
      </c>
      <c r="Z153" s="98">
        <f t="shared" si="157"/>
        <v>1133.8699999999999</v>
      </c>
      <c r="AA153" s="98">
        <f t="shared" si="157"/>
        <v>0</v>
      </c>
      <c r="AB153" s="98">
        <f t="shared" si="157"/>
        <v>0</v>
      </c>
      <c r="AC153" s="98">
        <f t="shared" si="157"/>
        <v>1328.5</v>
      </c>
      <c r="AD153" s="98">
        <f t="shared" si="157"/>
        <v>0</v>
      </c>
      <c r="AE153" s="98">
        <f t="shared" si="157"/>
        <v>926.93000000000006</v>
      </c>
      <c r="AF153" s="98">
        <f t="shared" si="157"/>
        <v>0</v>
      </c>
      <c r="AG153" s="98">
        <f t="shared" si="157"/>
        <v>0</v>
      </c>
      <c r="AH153" s="98">
        <f t="shared" si="157"/>
        <v>0</v>
      </c>
      <c r="AI153" s="98">
        <f t="shared" si="157"/>
        <v>0</v>
      </c>
      <c r="AJ153" s="98">
        <f t="shared" si="157"/>
        <v>754.45680000000004</v>
      </c>
      <c r="AK153" s="98">
        <f t="shared" si="157"/>
        <v>0</v>
      </c>
      <c r="AL153" s="98">
        <f t="shared" si="157"/>
        <v>0</v>
      </c>
      <c r="AM153" s="98">
        <f t="shared" si="157"/>
        <v>0</v>
      </c>
      <c r="AN153" s="98">
        <f t="shared" si="157"/>
        <v>0</v>
      </c>
      <c r="AO153" s="98">
        <f t="shared" si="157"/>
        <v>754.45680000000004</v>
      </c>
      <c r="AP153" s="98">
        <f t="shared" si="157"/>
        <v>0</v>
      </c>
      <c r="AQ153" s="98">
        <f t="shared" si="157"/>
        <v>0</v>
      </c>
      <c r="AR153" s="98">
        <f t="shared" si="157"/>
        <v>0</v>
      </c>
      <c r="AS153" s="98">
        <f t="shared" si="157"/>
        <v>0</v>
      </c>
      <c r="AT153" s="98">
        <f t="shared" si="157"/>
        <v>734.33680000000004</v>
      </c>
      <c r="AU153" s="98">
        <f t="shared" si="157"/>
        <v>0</v>
      </c>
      <c r="AV153" s="98">
        <f t="shared" si="157"/>
        <v>0</v>
      </c>
      <c r="AW153" s="98">
        <f t="shared" si="157"/>
        <v>0</v>
      </c>
      <c r="AX153" s="98">
        <f t="shared" si="157"/>
        <v>0</v>
      </c>
      <c r="AY153" s="98">
        <f>AY159+AY165+AY171</f>
        <v>654.45680000000004</v>
      </c>
      <c r="AZ153" s="98">
        <f t="shared" si="157"/>
        <v>0</v>
      </c>
      <c r="BA153" s="98">
        <f t="shared" si="157"/>
        <v>0</v>
      </c>
      <c r="BB153" s="656"/>
      <c r="BC153" s="390">
        <f t="shared" ref="BC153:BC159" si="158">H153+K153+N153+Q153+T153+W153+Z153+AE153+AJ153+AO153+AT153+AY153+AC153</f>
        <v>10144.99986</v>
      </c>
    </row>
    <row r="154" spans="1:55" ht="24.75" customHeight="1" x14ac:dyDescent="0.3">
      <c r="A154" s="646" t="s">
        <v>301</v>
      </c>
      <c r="B154" s="637" t="s">
        <v>361</v>
      </c>
      <c r="C154" s="637" t="s">
        <v>359</v>
      </c>
      <c r="D154" s="225" t="s">
        <v>41</v>
      </c>
      <c r="E154" s="110">
        <f>E157+E159</f>
        <v>107605.54393000003</v>
      </c>
      <c r="F154" s="110">
        <f>F157+F159</f>
        <v>45757.170310000001</v>
      </c>
      <c r="G154" s="338">
        <f t="shared" ref="G154:G156" si="159">F154/E154</f>
        <v>0.42523060280022495</v>
      </c>
      <c r="H154" s="433">
        <f>H157+H159</f>
        <v>8715.0136999999995</v>
      </c>
      <c r="I154" s="433">
        <f t="shared" ref="I154:BA154" si="160">I157+I159</f>
        <v>8715.0136999999995</v>
      </c>
      <c r="J154" s="110">
        <f t="shared" si="160"/>
        <v>0</v>
      </c>
      <c r="K154" s="433">
        <f t="shared" si="160"/>
        <v>6732.9183700000003</v>
      </c>
      <c r="L154" s="433">
        <f t="shared" si="160"/>
        <v>6732.9183700000003</v>
      </c>
      <c r="M154" s="110">
        <f t="shared" si="160"/>
        <v>0</v>
      </c>
      <c r="N154" s="433">
        <f t="shared" si="160"/>
        <v>10013.749470000001</v>
      </c>
      <c r="O154" s="433">
        <f t="shared" si="160"/>
        <v>10013.749470000001</v>
      </c>
      <c r="P154" s="338">
        <f t="shared" ref="P154" si="161">O154/N154</f>
        <v>1</v>
      </c>
      <c r="Q154" s="433">
        <f t="shared" si="160"/>
        <v>11496.186790000002</v>
      </c>
      <c r="R154" s="433">
        <f t="shared" si="160"/>
        <v>11496.186790000002</v>
      </c>
      <c r="S154" s="338">
        <f t="shared" ref="S154:S176" si="162">R154/Q154</f>
        <v>1</v>
      </c>
      <c r="T154" s="500">
        <f t="shared" si="160"/>
        <v>8799.3019800000002</v>
      </c>
      <c r="U154" s="500">
        <f t="shared" si="160"/>
        <v>8799.3019800000002</v>
      </c>
      <c r="V154" s="338">
        <f t="shared" si="152"/>
        <v>1</v>
      </c>
      <c r="W154" s="110">
        <f t="shared" si="160"/>
        <v>7594.49</v>
      </c>
      <c r="X154" s="110">
        <f t="shared" si="160"/>
        <v>0</v>
      </c>
      <c r="Y154" s="110">
        <f t="shared" si="160"/>
        <v>0</v>
      </c>
      <c r="Z154" s="110">
        <f t="shared" si="160"/>
        <v>7395.6672699999999</v>
      </c>
      <c r="AA154" s="110">
        <f t="shared" si="160"/>
        <v>0</v>
      </c>
      <c r="AB154" s="110">
        <f t="shared" si="160"/>
        <v>0</v>
      </c>
      <c r="AC154" s="110">
        <f t="shared" si="160"/>
        <v>0</v>
      </c>
      <c r="AD154" s="110">
        <f t="shared" si="160"/>
        <v>0</v>
      </c>
      <c r="AE154" s="110">
        <f t="shared" si="160"/>
        <v>9395.6672699999999</v>
      </c>
      <c r="AF154" s="110">
        <f t="shared" si="160"/>
        <v>0</v>
      </c>
      <c r="AG154" s="110">
        <f t="shared" si="160"/>
        <v>0</v>
      </c>
      <c r="AH154" s="110">
        <f t="shared" si="160"/>
        <v>0</v>
      </c>
      <c r="AI154" s="110">
        <f t="shared" si="160"/>
        <v>0</v>
      </c>
      <c r="AJ154" s="110">
        <f t="shared" si="160"/>
        <v>9395.6672699999999</v>
      </c>
      <c r="AK154" s="110">
        <f t="shared" si="160"/>
        <v>0</v>
      </c>
      <c r="AL154" s="110">
        <f t="shared" si="160"/>
        <v>0</v>
      </c>
      <c r="AM154" s="110">
        <f t="shared" si="160"/>
        <v>0</v>
      </c>
      <c r="AN154" s="110">
        <f t="shared" si="160"/>
        <v>0</v>
      </c>
      <c r="AO154" s="110">
        <f t="shared" si="160"/>
        <v>9395.6672699999999</v>
      </c>
      <c r="AP154" s="110">
        <f t="shared" si="160"/>
        <v>0</v>
      </c>
      <c r="AQ154" s="110">
        <f t="shared" si="160"/>
        <v>0</v>
      </c>
      <c r="AR154" s="110">
        <f t="shared" si="160"/>
        <v>0</v>
      </c>
      <c r="AS154" s="110">
        <f t="shared" si="160"/>
        <v>0</v>
      </c>
      <c r="AT154" s="110">
        <f t="shared" si="160"/>
        <v>9375.5472699999991</v>
      </c>
      <c r="AU154" s="110">
        <f t="shared" si="160"/>
        <v>0</v>
      </c>
      <c r="AV154" s="110">
        <f t="shared" si="160"/>
        <v>0</v>
      </c>
      <c r="AW154" s="110">
        <f t="shared" si="160"/>
        <v>0</v>
      </c>
      <c r="AX154" s="110">
        <f t="shared" si="160"/>
        <v>0</v>
      </c>
      <c r="AY154" s="110">
        <f t="shared" si="160"/>
        <v>9295.6672699999999</v>
      </c>
      <c r="AZ154" s="110">
        <f t="shared" si="160"/>
        <v>0</v>
      </c>
      <c r="BA154" s="110">
        <f t="shared" si="160"/>
        <v>0</v>
      </c>
      <c r="BB154" s="655"/>
      <c r="BC154" s="390">
        <f t="shared" si="158"/>
        <v>107605.54393000001</v>
      </c>
    </row>
    <row r="155" spans="1:55" ht="36" hidden="1" customHeight="1" x14ac:dyDescent="0.3">
      <c r="A155" s="647"/>
      <c r="B155" s="653"/>
      <c r="C155" s="638"/>
      <c r="D155" s="117" t="s">
        <v>37</v>
      </c>
      <c r="E155" s="110">
        <f t="shared" si="154"/>
        <v>0</v>
      </c>
      <c r="F155" s="113"/>
      <c r="G155" s="338" t="e">
        <f t="shared" si="159"/>
        <v>#DIV/0!</v>
      </c>
      <c r="H155" s="426"/>
      <c r="I155" s="426"/>
      <c r="J155" s="113"/>
      <c r="K155" s="426"/>
      <c r="L155" s="426"/>
      <c r="M155" s="113"/>
      <c r="N155" s="426"/>
      <c r="O155" s="426"/>
      <c r="P155" s="141"/>
      <c r="Q155" s="426"/>
      <c r="R155" s="426"/>
      <c r="S155" s="338" t="e">
        <f t="shared" si="162"/>
        <v>#DIV/0!</v>
      </c>
      <c r="T155" s="493"/>
      <c r="U155" s="493"/>
      <c r="V155" s="338" t="e">
        <f t="shared" si="152"/>
        <v>#DIV/0!</v>
      </c>
      <c r="W155" s="113"/>
      <c r="X155" s="113"/>
      <c r="Y155" s="113"/>
      <c r="Z155" s="113"/>
      <c r="AA155" s="142"/>
      <c r="AB155" s="143"/>
      <c r="AC155" s="113"/>
      <c r="AD155" s="141"/>
      <c r="AE155" s="113"/>
      <c r="AF155" s="142"/>
      <c r="AG155" s="143"/>
      <c r="AH155" s="144"/>
      <c r="AI155" s="141"/>
      <c r="AJ155" s="113"/>
      <c r="AK155" s="142"/>
      <c r="AL155" s="143"/>
      <c r="AM155" s="144"/>
      <c r="AN155" s="141"/>
      <c r="AO155" s="113"/>
      <c r="AP155" s="142"/>
      <c r="AQ155" s="143"/>
      <c r="AR155" s="144"/>
      <c r="AS155" s="141"/>
      <c r="AT155" s="113"/>
      <c r="AU155" s="141"/>
      <c r="AV155" s="141"/>
      <c r="AW155" s="144"/>
      <c r="AX155" s="141"/>
      <c r="AY155" s="118"/>
      <c r="AZ155" s="113"/>
      <c r="BA155" s="141"/>
      <c r="BB155" s="656"/>
      <c r="BC155" s="390">
        <f t="shared" si="158"/>
        <v>0</v>
      </c>
    </row>
    <row r="156" spans="1:55" ht="35.25" hidden="1" customHeight="1" x14ac:dyDescent="0.3">
      <c r="A156" s="647"/>
      <c r="B156" s="653"/>
      <c r="C156" s="638"/>
      <c r="D156" s="117" t="s">
        <v>2</v>
      </c>
      <c r="E156" s="110">
        <f t="shared" si="154"/>
        <v>0</v>
      </c>
      <c r="F156" s="116"/>
      <c r="G156" s="338" t="e">
        <f t="shared" si="159"/>
        <v>#DIV/0!</v>
      </c>
      <c r="H156" s="438"/>
      <c r="I156" s="438"/>
      <c r="J156" s="203"/>
      <c r="K156" s="430"/>
      <c r="L156" s="430"/>
      <c r="M156" s="116"/>
      <c r="N156" s="430"/>
      <c r="O156" s="430"/>
      <c r="P156" s="189"/>
      <c r="Q156" s="430"/>
      <c r="R156" s="430"/>
      <c r="S156" s="338" t="e">
        <f t="shared" si="162"/>
        <v>#DIV/0!</v>
      </c>
      <c r="T156" s="496"/>
      <c r="U156" s="496"/>
      <c r="V156" s="338" t="e">
        <f t="shared" si="152"/>
        <v>#DIV/0!</v>
      </c>
      <c r="W156" s="116"/>
      <c r="X156" s="116"/>
      <c r="Y156" s="116"/>
      <c r="Z156" s="116"/>
      <c r="AA156" s="163"/>
      <c r="AB156" s="165"/>
      <c r="AC156" s="116"/>
      <c r="AD156" s="189"/>
      <c r="AE156" s="116"/>
      <c r="AF156" s="163"/>
      <c r="AG156" s="165"/>
      <c r="AH156" s="162"/>
      <c r="AI156" s="189"/>
      <c r="AJ156" s="116"/>
      <c r="AK156" s="163"/>
      <c r="AL156" s="165"/>
      <c r="AM156" s="162"/>
      <c r="AN156" s="189"/>
      <c r="AO156" s="116"/>
      <c r="AP156" s="163"/>
      <c r="AQ156" s="165"/>
      <c r="AR156" s="162"/>
      <c r="AS156" s="189"/>
      <c r="AT156" s="116"/>
      <c r="AU156" s="163"/>
      <c r="AV156" s="189"/>
      <c r="AW156" s="162"/>
      <c r="AX156" s="189"/>
      <c r="AY156" s="119"/>
      <c r="AZ156" s="116"/>
      <c r="BA156" s="163"/>
      <c r="BB156" s="656"/>
      <c r="BC156" s="390">
        <f t="shared" si="158"/>
        <v>0</v>
      </c>
    </row>
    <row r="157" spans="1:55" ht="29.15" customHeight="1" x14ac:dyDescent="0.3">
      <c r="A157" s="647"/>
      <c r="B157" s="653"/>
      <c r="C157" s="638"/>
      <c r="D157" s="120" t="s">
        <v>316</v>
      </c>
      <c r="E157" s="110">
        <f>H157+K157+N157+Q157+T157+W157+Z157+AE157+AJ157+AO157+AT157+AY157</f>
        <v>105494.60684000002</v>
      </c>
      <c r="F157" s="110">
        <f>I157+L157+O157+R157+U157+X157+AA157+AF157+AK157+AP157+AU157+AZ157</f>
        <v>44454.243220000004</v>
      </c>
      <c r="G157" s="338">
        <f>F157/E157</f>
        <v>0.42138877570701028</v>
      </c>
      <c r="H157" s="430">
        <v>8000</v>
      </c>
      <c r="I157" s="430">
        <v>8000</v>
      </c>
      <c r="J157" s="116"/>
      <c r="K157" s="430">
        <f>5508.03669+1000</f>
        <v>6508.0366899999999</v>
      </c>
      <c r="L157" s="430">
        <f>5508.03669+1000</f>
        <v>6508.0366899999999</v>
      </c>
      <c r="M157" s="116"/>
      <c r="N157" s="430">
        <v>9862.68</v>
      </c>
      <c r="O157" s="430">
        <v>9862.68</v>
      </c>
      <c r="P157" s="338">
        <f>O157/N157</f>
        <v>1</v>
      </c>
      <c r="Q157" s="430">
        <v>11311.141530000001</v>
      </c>
      <c r="R157" s="430">
        <v>11311.141530000001</v>
      </c>
      <c r="S157" s="338">
        <f t="shared" si="162"/>
        <v>1</v>
      </c>
      <c r="T157" s="496">
        <v>8772.3850000000002</v>
      </c>
      <c r="U157" s="496">
        <v>8772.3850000000002</v>
      </c>
      <c r="V157" s="338">
        <f t="shared" si="152"/>
        <v>1</v>
      </c>
      <c r="W157" s="116">
        <v>7446.36</v>
      </c>
      <c r="X157" s="116"/>
      <c r="Y157" s="116"/>
      <c r="Z157" s="116">
        <f>9265.66727-2000</f>
        <v>7265.6672699999999</v>
      </c>
      <c r="AA157" s="163"/>
      <c r="AB157" s="165"/>
      <c r="AC157" s="116"/>
      <c r="AD157" s="189"/>
      <c r="AE157" s="116">
        <v>9265.6672699999999</v>
      </c>
      <c r="AF157" s="163"/>
      <c r="AG157" s="165"/>
      <c r="AH157" s="162"/>
      <c r="AI157" s="189"/>
      <c r="AJ157" s="116">
        <v>9265.6672699999999</v>
      </c>
      <c r="AK157" s="163"/>
      <c r="AL157" s="165"/>
      <c r="AM157" s="162"/>
      <c r="AN157" s="189"/>
      <c r="AO157" s="116">
        <v>9265.6672699999999</v>
      </c>
      <c r="AP157" s="163"/>
      <c r="AQ157" s="165"/>
      <c r="AR157" s="162"/>
      <c r="AS157" s="189"/>
      <c r="AT157" s="116">
        <v>9265.6672699999999</v>
      </c>
      <c r="AU157" s="189"/>
      <c r="AV157" s="165"/>
      <c r="AW157" s="162"/>
      <c r="AX157" s="189"/>
      <c r="AY157" s="116">
        <v>9265.6672699999999</v>
      </c>
      <c r="AZ157" s="116"/>
      <c r="BA157" s="189"/>
      <c r="BB157" s="656"/>
      <c r="BC157" s="390">
        <f t="shared" si="158"/>
        <v>105494.60684000002</v>
      </c>
    </row>
    <row r="158" spans="1:55" ht="39" hidden="1" customHeight="1" x14ac:dyDescent="0.3">
      <c r="A158" s="648"/>
      <c r="B158" s="654"/>
      <c r="C158" s="638"/>
      <c r="D158" s="202" t="s">
        <v>267</v>
      </c>
      <c r="E158" s="110">
        <f t="shared" si="154"/>
        <v>0</v>
      </c>
      <c r="F158" s="111"/>
      <c r="G158" s="338" t="e">
        <f t="shared" ref="G158:G162" si="163">F158/E158</f>
        <v>#DIV/0!</v>
      </c>
      <c r="H158" s="431"/>
      <c r="I158" s="431"/>
      <c r="J158" s="111"/>
      <c r="K158" s="431"/>
      <c r="L158" s="431"/>
      <c r="M158" s="111"/>
      <c r="N158" s="431"/>
      <c r="O158" s="431"/>
      <c r="P158" s="145"/>
      <c r="Q158" s="431"/>
      <c r="R158" s="431"/>
      <c r="S158" s="338" t="e">
        <f t="shared" si="162"/>
        <v>#DIV/0!</v>
      </c>
      <c r="T158" s="498"/>
      <c r="U158" s="498"/>
      <c r="V158" s="338" t="e">
        <f t="shared" si="152"/>
        <v>#DIV/0!</v>
      </c>
      <c r="W158" s="111"/>
      <c r="X158" s="111"/>
      <c r="Y158" s="111"/>
      <c r="Z158" s="111"/>
      <c r="AA158" s="146"/>
      <c r="AB158" s="147"/>
      <c r="AC158" s="111"/>
      <c r="AD158" s="145"/>
      <c r="AE158" s="111"/>
      <c r="AF158" s="146"/>
      <c r="AG158" s="147"/>
      <c r="AH158" s="148"/>
      <c r="AI158" s="145"/>
      <c r="AJ158" s="111"/>
      <c r="AK158" s="146"/>
      <c r="AL158" s="147"/>
      <c r="AM158" s="148"/>
      <c r="AN158" s="145"/>
      <c r="AO158" s="111"/>
      <c r="AP158" s="146"/>
      <c r="AQ158" s="147"/>
      <c r="AR158" s="148"/>
      <c r="AS158" s="145"/>
      <c r="AT158" s="111"/>
      <c r="AU158" s="145"/>
      <c r="AV158" s="145"/>
      <c r="AW158" s="148"/>
      <c r="AX158" s="145"/>
      <c r="AY158" s="115"/>
      <c r="AZ158" s="111"/>
      <c r="BA158" s="145"/>
      <c r="BB158" s="656"/>
      <c r="BC158" s="390">
        <f t="shared" si="158"/>
        <v>0</v>
      </c>
    </row>
    <row r="159" spans="1:55" ht="30.7" customHeight="1" x14ac:dyDescent="0.3">
      <c r="A159" s="354"/>
      <c r="B159" s="356"/>
      <c r="C159" s="638"/>
      <c r="D159" s="202" t="s">
        <v>267</v>
      </c>
      <c r="E159" s="110">
        <f>H159+K159+N159+Q159+T159+W159+Z159+AE159+AJ159+AO159+AT159+AY159</f>
        <v>2110.9370899999999</v>
      </c>
      <c r="F159" s="110">
        <f>I159+L159+O159+R159+U159+X159+AA159+AF159+AK159+AP159+AU159+AZ159</f>
        <v>1302.9270899999999</v>
      </c>
      <c r="G159" s="338">
        <f t="shared" si="163"/>
        <v>0.61722686866049614</v>
      </c>
      <c r="H159" s="431">
        <v>715.01369999999997</v>
      </c>
      <c r="I159" s="431">
        <v>715.01369999999997</v>
      </c>
      <c r="J159" s="111"/>
      <c r="K159" s="431">
        <v>224.88167999999999</v>
      </c>
      <c r="L159" s="431">
        <v>224.88167999999999</v>
      </c>
      <c r="M159" s="111"/>
      <c r="N159" s="431">
        <v>151.06947</v>
      </c>
      <c r="O159" s="431">
        <v>151.06947</v>
      </c>
      <c r="P159" s="338">
        <f t="shared" ref="P159" si="164">O159/N159</f>
        <v>1</v>
      </c>
      <c r="Q159" s="431">
        <v>185.04526000000001</v>
      </c>
      <c r="R159" s="431">
        <v>185.04526000000001</v>
      </c>
      <c r="S159" s="338">
        <f t="shared" si="162"/>
        <v>1</v>
      </c>
      <c r="T159" s="498">
        <v>26.916979999999999</v>
      </c>
      <c r="U159" s="498">
        <v>26.916979999999999</v>
      </c>
      <c r="V159" s="338">
        <f t="shared" si="152"/>
        <v>1</v>
      </c>
      <c r="W159" s="111">
        <v>148.13</v>
      </c>
      <c r="X159" s="111"/>
      <c r="Y159" s="111"/>
      <c r="Z159" s="111">
        <f>30+100</f>
        <v>130</v>
      </c>
      <c r="AA159" s="145"/>
      <c r="AB159" s="145"/>
      <c r="AC159" s="111"/>
      <c r="AD159" s="145"/>
      <c r="AE159" s="111">
        <v>130</v>
      </c>
      <c r="AF159" s="145"/>
      <c r="AG159" s="145"/>
      <c r="AH159" s="148"/>
      <c r="AI159" s="145"/>
      <c r="AJ159" s="111">
        <v>130</v>
      </c>
      <c r="AK159" s="145"/>
      <c r="AL159" s="145"/>
      <c r="AM159" s="148"/>
      <c r="AN159" s="145"/>
      <c r="AO159" s="111">
        <v>130</v>
      </c>
      <c r="AP159" s="145"/>
      <c r="AQ159" s="145"/>
      <c r="AR159" s="148"/>
      <c r="AS159" s="145"/>
      <c r="AT159" s="111">
        <v>109.88</v>
      </c>
      <c r="AU159" s="145"/>
      <c r="AV159" s="145"/>
      <c r="AW159" s="148"/>
      <c r="AX159" s="145"/>
      <c r="AY159" s="111">
        <v>30</v>
      </c>
      <c r="AZ159" s="111"/>
      <c r="BA159" s="145"/>
      <c r="BB159" s="353"/>
      <c r="BC159" s="390">
        <f t="shared" si="158"/>
        <v>2110.9370899999999</v>
      </c>
    </row>
    <row r="160" spans="1:55" ht="29.15" customHeight="1" x14ac:dyDescent="0.3">
      <c r="A160" s="646" t="s">
        <v>302</v>
      </c>
      <c r="B160" s="637" t="s">
        <v>362</v>
      </c>
      <c r="C160" s="651"/>
      <c r="D160" s="225" t="s">
        <v>41</v>
      </c>
      <c r="E160" s="110">
        <f>E163+E165</f>
        <v>42412.756280000009</v>
      </c>
      <c r="F160" s="110">
        <f>F163+F165</f>
        <v>17279.401580000002</v>
      </c>
      <c r="G160" s="338">
        <f t="shared" si="163"/>
        <v>0.40741048438175209</v>
      </c>
      <c r="H160" s="433">
        <f>H163+H165</f>
        <v>4025.1266100000003</v>
      </c>
      <c r="I160" s="433">
        <f t="shared" ref="I160:BA160" si="165">I163+I165</f>
        <v>4025.1266100000003</v>
      </c>
      <c r="J160" s="110">
        <f t="shared" si="165"/>
        <v>0</v>
      </c>
      <c r="K160" s="433">
        <f t="shared" si="165"/>
        <v>4555.4156900000007</v>
      </c>
      <c r="L160" s="433">
        <f t="shared" si="165"/>
        <v>4555.4156900000007</v>
      </c>
      <c r="M160" s="110">
        <f t="shared" si="165"/>
        <v>0</v>
      </c>
      <c r="N160" s="433">
        <f t="shared" si="165"/>
        <v>3937.5894699999999</v>
      </c>
      <c r="O160" s="433">
        <f t="shared" si="165"/>
        <v>3937.5894699999999</v>
      </c>
      <c r="P160" s="474">
        <f>O160/N160</f>
        <v>1</v>
      </c>
      <c r="Q160" s="433">
        <f t="shared" si="165"/>
        <v>4000</v>
      </c>
      <c r="R160" s="433">
        <f t="shared" si="165"/>
        <v>4000</v>
      </c>
      <c r="S160" s="338">
        <f t="shared" si="162"/>
        <v>1</v>
      </c>
      <c r="T160" s="500">
        <f t="shared" si="165"/>
        <v>761.26981000000001</v>
      </c>
      <c r="U160" s="500">
        <f t="shared" si="165"/>
        <v>761.26981000000001</v>
      </c>
      <c r="V160" s="338">
        <f t="shared" si="152"/>
        <v>1</v>
      </c>
      <c r="W160" s="110">
        <f t="shared" si="165"/>
        <v>3520.9960000000001</v>
      </c>
      <c r="X160" s="110">
        <f t="shared" si="165"/>
        <v>0</v>
      </c>
      <c r="Y160" s="110">
        <f t="shared" si="165"/>
        <v>0</v>
      </c>
      <c r="Z160" s="110">
        <f t="shared" si="165"/>
        <v>4000</v>
      </c>
      <c r="AA160" s="110">
        <f t="shared" si="165"/>
        <v>0</v>
      </c>
      <c r="AB160" s="110">
        <f t="shared" si="165"/>
        <v>0</v>
      </c>
      <c r="AC160" s="110">
        <f t="shared" si="165"/>
        <v>3416.61</v>
      </c>
      <c r="AD160" s="110">
        <f t="shared" si="165"/>
        <v>0</v>
      </c>
      <c r="AE160" s="110">
        <f t="shared" si="165"/>
        <v>2375.2545399999999</v>
      </c>
      <c r="AF160" s="110">
        <f t="shared" si="165"/>
        <v>0</v>
      </c>
      <c r="AG160" s="110">
        <f t="shared" si="165"/>
        <v>0</v>
      </c>
      <c r="AH160" s="110">
        <f t="shared" si="165"/>
        <v>978.36599999999999</v>
      </c>
      <c r="AI160" s="110">
        <f t="shared" si="165"/>
        <v>0</v>
      </c>
      <c r="AJ160" s="110">
        <f t="shared" si="165"/>
        <v>2375.2545399999999</v>
      </c>
      <c r="AK160" s="110">
        <f t="shared" si="165"/>
        <v>0</v>
      </c>
      <c r="AL160" s="110">
        <f t="shared" si="165"/>
        <v>0</v>
      </c>
      <c r="AM160" s="110">
        <f t="shared" si="165"/>
        <v>0</v>
      </c>
      <c r="AN160" s="110">
        <f t="shared" si="165"/>
        <v>0</v>
      </c>
      <c r="AO160" s="110">
        <f t="shared" si="165"/>
        <v>2375.2545399999999</v>
      </c>
      <c r="AP160" s="110">
        <f t="shared" si="165"/>
        <v>0</v>
      </c>
      <c r="AQ160" s="110">
        <f t="shared" si="165"/>
        <v>0</v>
      </c>
      <c r="AR160" s="110">
        <f t="shared" si="165"/>
        <v>0</v>
      </c>
      <c r="AS160" s="110">
        <f t="shared" si="165"/>
        <v>0</v>
      </c>
      <c r="AT160" s="110">
        <f t="shared" si="165"/>
        <v>3375.2545399999999</v>
      </c>
      <c r="AU160" s="110">
        <f t="shared" si="165"/>
        <v>0</v>
      </c>
      <c r="AV160" s="110">
        <f t="shared" si="165"/>
        <v>0</v>
      </c>
      <c r="AW160" s="110">
        <f t="shared" si="165"/>
        <v>0</v>
      </c>
      <c r="AX160" s="110">
        <f t="shared" si="165"/>
        <v>0</v>
      </c>
      <c r="AY160" s="110">
        <f t="shared" si="165"/>
        <v>2716.36454</v>
      </c>
      <c r="AZ160" s="110">
        <f t="shared" si="165"/>
        <v>0</v>
      </c>
      <c r="BA160" s="110">
        <f t="shared" si="165"/>
        <v>0</v>
      </c>
      <c r="BB160" s="655"/>
      <c r="BC160" s="390">
        <f t="shared" ref="BC160:BC162" si="166">H160+K160+N160+Q160+T160+W160+Z160+AE160+AJ160+AO160+AT160+AY160+AC160+AH160</f>
        <v>42412.756280000009</v>
      </c>
    </row>
    <row r="161" spans="1:55" ht="36" hidden="1" customHeight="1" x14ac:dyDescent="0.3">
      <c r="A161" s="647"/>
      <c r="B161" s="653"/>
      <c r="C161" s="651"/>
      <c r="D161" s="117" t="s">
        <v>37</v>
      </c>
      <c r="E161" s="110">
        <f t="shared" si="154"/>
        <v>0</v>
      </c>
      <c r="F161" s="113"/>
      <c r="G161" s="338" t="e">
        <f t="shared" si="163"/>
        <v>#DIV/0!</v>
      </c>
      <c r="H161" s="426"/>
      <c r="I161" s="426"/>
      <c r="J161" s="113"/>
      <c r="K161" s="426"/>
      <c r="L161" s="426"/>
      <c r="M161" s="113"/>
      <c r="N161" s="426"/>
      <c r="O161" s="426"/>
      <c r="P161" s="141"/>
      <c r="Q161" s="426"/>
      <c r="R161" s="426"/>
      <c r="S161" s="338" t="e">
        <f t="shared" si="162"/>
        <v>#DIV/0!</v>
      </c>
      <c r="T161" s="493"/>
      <c r="U161" s="493"/>
      <c r="V161" s="338" t="e">
        <f t="shared" si="152"/>
        <v>#DIV/0!</v>
      </c>
      <c r="W161" s="113"/>
      <c r="X161" s="113"/>
      <c r="Y161" s="113"/>
      <c r="Z161" s="113"/>
      <c r="AA161" s="142"/>
      <c r="AB161" s="143"/>
      <c r="AC161" s="113"/>
      <c r="AD161" s="141"/>
      <c r="AE161" s="113"/>
      <c r="AF161" s="142"/>
      <c r="AG161" s="143"/>
      <c r="AH161" s="144"/>
      <c r="AI161" s="141"/>
      <c r="AJ161" s="113"/>
      <c r="AK161" s="142"/>
      <c r="AL161" s="143"/>
      <c r="AM161" s="144"/>
      <c r="AN161" s="141"/>
      <c r="AO161" s="113"/>
      <c r="AP161" s="142"/>
      <c r="AQ161" s="143"/>
      <c r="AR161" s="144"/>
      <c r="AS161" s="141"/>
      <c r="AT161" s="113"/>
      <c r="AU161" s="141"/>
      <c r="AV161" s="141"/>
      <c r="AW161" s="144"/>
      <c r="AX161" s="141"/>
      <c r="AY161" s="118"/>
      <c r="AZ161" s="113"/>
      <c r="BA161" s="141"/>
      <c r="BB161" s="656"/>
      <c r="BC161" s="390">
        <f t="shared" si="166"/>
        <v>0</v>
      </c>
    </row>
    <row r="162" spans="1:55" ht="35.25" hidden="1" customHeight="1" x14ac:dyDescent="0.3">
      <c r="A162" s="647"/>
      <c r="B162" s="653"/>
      <c r="C162" s="651"/>
      <c r="D162" s="117" t="s">
        <v>2</v>
      </c>
      <c r="E162" s="110">
        <f t="shared" si="154"/>
        <v>0</v>
      </c>
      <c r="F162" s="116"/>
      <c r="G162" s="338" t="e">
        <f t="shared" si="163"/>
        <v>#DIV/0!</v>
      </c>
      <c r="H162" s="438"/>
      <c r="I162" s="438"/>
      <c r="J162" s="203"/>
      <c r="K162" s="430"/>
      <c r="L162" s="430"/>
      <c r="M162" s="116"/>
      <c r="N162" s="430"/>
      <c r="O162" s="430"/>
      <c r="P162" s="189"/>
      <c r="Q162" s="430"/>
      <c r="R162" s="430"/>
      <c r="S162" s="338" t="e">
        <f t="shared" si="162"/>
        <v>#DIV/0!</v>
      </c>
      <c r="T162" s="496"/>
      <c r="U162" s="496"/>
      <c r="V162" s="338" t="e">
        <f t="shared" si="152"/>
        <v>#DIV/0!</v>
      </c>
      <c r="W162" s="116"/>
      <c r="X162" s="116"/>
      <c r="Y162" s="116"/>
      <c r="Z162" s="116"/>
      <c r="AA162" s="163"/>
      <c r="AB162" s="165"/>
      <c r="AC162" s="116"/>
      <c r="AD162" s="189"/>
      <c r="AE162" s="116"/>
      <c r="AF162" s="163"/>
      <c r="AG162" s="165"/>
      <c r="AH162" s="162"/>
      <c r="AI162" s="189"/>
      <c r="AJ162" s="116"/>
      <c r="AK162" s="163"/>
      <c r="AL162" s="165"/>
      <c r="AM162" s="162"/>
      <c r="AN162" s="189"/>
      <c r="AO162" s="116"/>
      <c r="AP162" s="163"/>
      <c r="AQ162" s="165"/>
      <c r="AR162" s="162"/>
      <c r="AS162" s="189"/>
      <c r="AT162" s="116"/>
      <c r="AU162" s="163"/>
      <c r="AV162" s="189"/>
      <c r="AW162" s="162"/>
      <c r="AX162" s="189"/>
      <c r="AY162" s="119"/>
      <c r="AZ162" s="116"/>
      <c r="BA162" s="163"/>
      <c r="BB162" s="656"/>
      <c r="BC162" s="390">
        <f t="shared" si="166"/>
        <v>0</v>
      </c>
    </row>
    <row r="163" spans="1:55" ht="52" customHeight="1" x14ac:dyDescent="0.3">
      <c r="A163" s="647"/>
      <c r="B163" s="653"/>
      <c r="C163" s="651"/>
      <c r="D163" s="120" t="s">
        <v>43</v>
      </c>
      <c r="E163" s="110">
        <f>H163+K163+N163+Q163+T163+W163+Z163+AE163+AJ163+AO163+AT163+AY163+AC163+AH163</f>
        <v>36885.697250000012</v>
      </c>
      <c r="F163" s="110">
        <f>I163+L163+O163+R163+U163+X163+AA163+AF163+AK163+AP163+AU163+AZ163</f>
        <v>16384.30255</v>
      </c>
      <c r="G163" s="338">
        <f>F163/E163</f>
        <v>0.44419121154067365</v>
      </c>
      <c r="H163" s="430">
        <f>3182.09862+772.12</f>
        <v>3954.2186200000001</v>
      </c>
      <c r="I163" s="430">
        <f>3182.09862+772.12</f>
        <v>3954.2186200000001</v>
      </c>
      <c r="J163" s="116"/>
      <c r="K163" s="430">
        <f>3550.97393+664.93</f>
        <v>4215.9039300000004</v>
      </c>
      <c r="L163" s="430">
        <f>3550.97393+664.93</f>
        <v>4215.9039300000004</v>
      </c>
      <c r="M163" s="116"/>
      <c r="N163" s="430">
        <v>3500</v>
      </c>
      <c r="O163" s="430">
        <v>3500</v>
      </c>
      <c r="P163" s="338">
        <f>O163/N163</f>
        <v>1</v>
      </c>
      <c r="Q163" s="430">
        <v>4000</v>
      </c>
      <c r="R163" s="430">
        <v>4000</v>
      </c>
      <c r="S163" s="338">
        <f t="shared" si="162"/>
        <v>1</v>
      </c>
      <c r="T163" s="496">
        <v>714.18</v>
      </c>
      <c r="U163" s="496">
        <v>714.18</v>
      </c>
      <c r="V163" s="338">
        <f t="shared" si="152"/>
        <v>1</v>
      </c>
      <c r="W163" s="116">
        <v>3020.9960000000001</v>
      </c>
      <c r="X163" s="116"/>
      <c r="Y163" s="116"/>
      <c r="Z163" s="116">
        <v>3500</v>
      </c>
      <c r="AA163" s="163"/>
      <c r="AB163" s="165"/>
      <c r="AC163" s="116">
        <v>2284.65</v>
      </c>
      <c r="AD163" s="189"/>
      <c r="AE163" s="116">
        <f>2875.25454-1000</f>
        <v>1875.2545399999999</v>
      </c>
      <c r="AF163" s="163"/>
      <c r="AG163" s="165"/>
      <c r="AH163" s="162">
        <v>978.36599999999999</v>
      </c>
      <c r="AI163" s="189"/>
      <c r="AJ163" s="116">
        <v>1875.2545399999999</v>
      </c>
      <c r="AK163" s="163"/>
      <c r="AL163" s="165"/>
      <c r="AM163" s="162"/>
      <c r="AN163" s="189"/>
      <c r="AO163" s="116">
        <v>1875.2545399999999</v>
      </c>
      <c r="AP163" s="163"/>
      <c r="AQ163" s="165"/>
      <c r="AR163" s="162"/>
      <c r="AS163" s="189"/>
      <c r="AT163" s="116">
        <v>2875.2545399999999</v>
      </c>
      <c r="AU163" s="189"/>
      <c r="AV163" s="165"/>
      <c r="AW163" s="162"/>
      <c r="AX163" s="189"/>
      <c r="AY163" s="116">
        <f>2875.25454-658.89</f>
        <v>2216.36454</v>
      </c>
      <c r="AZ163" s="116"/>
      <c r="BA163" s="189"/>
      <c r="BB163" s="656"/>
      <c r="BC163" s="390">
        <f>H163+K163+N163+Q163+T163+W163+Z163+AE163+AJ163+AO163+AT163+AY163+AC163+AH163</f>
        <v>36885.697250000012</v>
      </c>
    </row>
    <row r="164" spans="1:55" ht="39" hidden="1" customHeight="1" x14ac:dyDescent="0.3">
      <c r="A164" s="648"/>
      <c r="B164" s="654"/>
      <c r="C164" s="651"/>
      <c r="D164" s="202" t="s">
        <v>267</v>
      </c>
      <c r="E164" s="110">
        <f t="shared" si="154"/>
        <v>0</v>
      </c>
      <c r="F164" s="111"/>
      <c r="G164" s="341"/>
      <c r="H164" s="431"/>
      <c r="I164" s="431"/>
      <c r="J164" s="111"/>
      <c r="K164" s="431"/>
      <c r="L164" s="431"/>
      <c r="M164" s="111"/>
      <c r="N164" s="431"/>
      <c r="O164" s="431"/>
      <c r="P164" s="145"/>
      <c r="Q164" s="431"/>
      <c r="R164" s="431"/>
      <c r="S164" s="338" t="e">
        <f t="shared" si="162"/>
        <v>#DIV/0!</v>
      </c>
      <c r="T164" s="498"/>
      <c r="U164" s="498"/>
      <c r="V164" s="338" t="e">
        <f t="shared" si="152"/>
        <v>#DIV/0!</v>
      </c>
      <c r="W164" s="111"/>
      <c r="X164" s="111"/>
      <c r="Y164" s="111"/>
      <c r="Z164" s="111"/>
      <c r="AA164" s="146"/>
      <c r="AB164" s="147"/>
      <c r="AC164" s="111"/>
      <c r="AD164" s="145"/>
      <c r="AE164" s="111"/>
      <c r="AF164" s="146"/>
      <c r="AG164" s="147"/>
      <c r="AH164" s="148"/>
      <c r="AI164" s="145"/>
      <c r="AJ164" s="111"/>
      <c r="AK164" s="146"/>
      <c r="AL164" s="147"/>
      <c r="AM164" s="148"/>
      <c r="AN164" s="145"/>
      <c r="AO164" s="111"/>
      <c r="AP164" s="146"/>
      <c r="AQ164" s="147"/>
      <c r="AR164" s="148"/>
      <c r="AS164" s="145"/>
      <c r="AT164" s="111"/>
      <c r="AU164" s="145"/>
      <c r="AV164" s="145"/>
      <c r="AW164" s="148"/>
      <c r="AX164" s="145"/>
      <c r="AY164" s="115"/>
      <c r="AZ164" s="111"/>
      <c r="BA164" s="145"/>
      <c r="BB164" s="656"/>
      <c r="BC164" s="390">
        <f t="shared" ref="BC164:BC187" si="167">H164+K164+N164+Q164+T164+W164+Z164+AE164+AJ164+AO164+AT164+AY164+AC164</f>
        <v>0</v>
      </c>
    </row>
    <row r="165" spans="1:55" ht="39" customHeight="1" x14ac:dyDescent="0.3">
      <c r="A165" s="354"/>
      <c r="B165" s="356"/>
      <c r="C165" s="651"/>
      <c r="D165" s="202" t="s">
        <v>267</v>
      </c>
      <c r="E165" s="110">
        <f>H165+K165+N165+Q165+T165+W165+Z165+AE165+AJ165+AO165+AT165+AY165+AC165</f>
        <v>5527.0590299999994</v>
      </c>
      <c r="F165" s="110">
        <f>I165+L165+O165+R165+U165+X165+AA165+AF165+AK165+AP165+AU165+AZ165</f>
        <v>895.09902999999986</v>
      </c>
      <c r="G165" s="338">
        <f t="shared" ref="G165:G168" si="168">F165/E165</f>
        <v>0.16194852002512444</v>
      </c>
      <c r="H165" s="431">
        <v>70.907989999999998</v>
      </c>
      <c r="I165" s="431">
        <v>70.907989999999998</v>
      </c>
      <c r="J165" s="111"/>
      <c r="K165" s="431">
        <v>339.51175999999998</v>
      </c>
      <c r="L165" s="431">
        <v>339.51175999999998</v>
      </c>
      <c r="M165" s="111"/>
      <c r="N165" s="431">
        <f>516.09296-78.50349</f>
        <v>437.58946999999995</v>
      </c>
      <c r="O165" s="431">
        <f>516.09296-78.50349</f>
        <v>437.58946999999995</v>
      </c>
      <c r="P165" s="338">
        <f t="shared" ref="P165" si="169">O165/N165</f>
        <v>1</v>
      </c>
      <c r="Q165" s="431">
        <v>0</v>
      </c>
      <c r="R165" s="431">
        <v>0</v>
      </c>
      <c r="S165" s="338" t="e">
        <f t="shared" si="162"/>
        <v>#DIV/0!</v>
      </c>
      <c r="T165" s="498">
        <v>47.08981</v>
      </c>
      <c r="U165" s="498">
        <v>47.08981</v>
      </c>
      <c r="V165" s="338">
        <f t="shared" si="152"/>
        <v>1</v>
      </c>
      <c r="W165" s="111">
        <v>500</v>
      </c>
      <c r="X165" s="111"/>
      <c r="Y165" s="111"/>
      <c r="Z165" s="111">
        <v>500</v>
      </c>
      <c r="AA165" s="145"/>
      <c r="AB165" s="145"/>
      <c r="AC165" s="111">
        <v>1131.96</v>
      </c>
      <c r="AD165" s="145"/>
      <c r="AE165" s="111">
        <v>500</v>
      </c>
      <c r="AF165" s="145"/>
      <c r="AG165" s="145"/>
      <c r="AH165" s="148"/>
      <c r="AI165" s="145"/>
      <c r="AJ165" s="111">
        <v>500</v>
      </c>
      <c r="AK165" s="145"/>
      <c r="AL165" s="145"/>
      <c r="AM165" s="148"/>
      <c r="AN165" s="145"/>
      <c r="AO165" s="111">
        <v>500</v>
      </c>
      <c r="AP165" s="145"/>
      <c r="AQ165" s="145"/>
      <c r="AR165" s="148"/>
      <c r="AS165" s="145"/>
      <c r="AT165" s="111">
        <v>500</v>
      </c>
      <c r="AU165" s="145"/>
      <c r="AV165" s="145"/>
      <c r="AW165" s="148"/>
      <c r="AX165" s="145"/>
      <c r="AY165" s="111">
        <v>500</v>
      </c>
      <c r="AZ165" s="111"/>
      <c r="BA165" s="145"/>
      <c r="BB165" s="353"/>
      <c r="BC165" s="390">
        <f t="shared" si="167"/>
        <v>5527.0590299999994</v>
      </c>
    </row>
    <row r="166" spans="1:55" ht="39" customHeight="1" x14ac:dyDescent="0.3">
      <c r="A166" s="646" t="s">
        <v>303</v>
      </c>
      <c r="B166" s="637" t="s">
        <v>363</v>
      </c>
      <c r="C166" s="651"/>
      <c r="D166" s="225" t="s">
        <v>41</v>
      </c>
      <c r="E166" s="110">
        <f>E169+E171</f>
        <v>6329.09249</v>
      </c>
      <c r="F166" s="110">
        <f>F169+F171</f>
        <v>1171.7452899999998</v>
      </c>
      <c r="G166" s="338">
        <f t="shared" si="168"/>
        <v>0.18513638279917125</v>
      </c>
      <c r="H166" s="433">
        <f>H169+H171</f>
        <v>183.75819999999999</v>
      </c>
      <c r="I166" s="433">
        <f t="shared" ref="I166:BA166" si="170">I169+I171</f>
        <v>183.75819999999999</v>
      </c>
      <c r="J166" s="110">
        <f t="shared" si="170"/>
        <v>0</v>
      </c>
      <c r="K166" s="433">
        <f t="shared" si="170"/>
        <v>279.38053000000002</v>
      </c>
      <c r="L166" s="433">
        <f t="shared" si="170"/>
        <v>279.38053000000002</v>
      </c>
      <c r="M166" s="110">
        <f t="shared" si="170"/>
        <v>0</v>
      </c>
      <c r="N166" s="433">
        <f t="shared" si="170"/>
        <v>233.54633999999999</v>
      </c>
      <c r="O166" s="433">
        <f t="shared" si="170"/>
        <v>233.54633999999999</v>
      </c>
      <c r="P166" s="338">
        <f t="shared" ref="P166" si="171">O166/N166</f>
        <v>1</v>
      </c>
      <c r="Q166" s="433">
        <f t="shared" si="170"/>
        <v>359.24965999999995</v>
      </c>
      <c r="R166" s="433">
        <f t="shared" si="170"/>
        <v>359.24965999999995</v>
      </c>
      <c r="S166" s="338">
        <f t="shared" si="162"/>
        <v>1</v>
      </c>
      <c r="T166" s="500">
        <f t="shared" si="170"/>
        <v>115.81056</v>
      </c>
      <c r="U166" s="500">
        <f t="shared" si="170"/>
        <v>115.81056</v>
      </c>
      <c r="V166" s="338">
        <f t="shared" si="152"/>
        <v>1</v>
      </c>
      <c r="W166" s="110">
        <f t="shared" si="170"/>
        <v>966.64</v>
      </c>
      <c r="X166" s="110">
        <f t="shared" si="170"/>
        <v>0</v>
      </c>
      <c r="Y166" s="110">
        <f t="shared" si="170"/>
        <v>0</v>
      </c>
      <c r="Z166" s="110">
        <f t="shared" si="170"/>
        <v>1003.87</v>
      </c>
      <c r="AA166" s="110">
        <f t="shared" si="170"/>
        <v>0</v>
      </c>
      <c r="AB166" s="110">
        <f t="shared" si="170"/>
        <v>0</v>
      </c>
      <c r="AC166" s="110">
        <f t="shared" si="170"/>
        <v>596.54</v>
      </c>
      <c r="AD166" s="110">
        <f t="shared" si="170"/>
        <v>0</v>
      </c>
      <c r="AE166" s="110">
        <f t="shared" si="170"/>
        <v>796.93000000000006</v>
      </c>
      <c r="AF166" s="110">
        <f t="shared" si="170"/>
        <v>0</v>
      </c>
      <c r="AG166" s="110">
        <f t="shared" si="170"/>
        <v>0</v>
      </c>
      <c r="AH166" s="110">
        <f t="shared" si="170"/>
        <v>0</v>
      </c>
      <c r="AI166" s="110">
        <f t="shared" si="170"/>
        <v>0</v>
      </c>
      <c r="AJ166" s="110">
        <f t="shared" si="170"/>
        <v>519.99680000000001</v>
      </c>
      <c r="AK166" s="110">
        <f t="shared" si="170"/>
        <v>0</v>
      </c>
      <c r="AL166" s="110">
        <f t="shared" si="170"/>
        <v>0</v>
      </c>
      <c r="AM166" s="110">
        <f t="shared" si="170"/>
        <v>0</v>
      </c>
      <c r="AN166" s="110">
        <f t="shared" si="170"/>
        <v>0</v>
      </c>
      <c r="AO166" s="110">
        <f t="shared" si="170"/>
        <v>424.45679999999999</v>
      </c>
      <c r="AP166" s="110">
        <f t="shared" si="170"/>
        <v>0</v>
      </c>
      <c r="AQ166" s="110">
        <f t="shared" si="170"/>
        <v>0</v>
      </c>
      <c r="AR166" s="110">
        <f t="shared" si="170"/>
        <v>0</v>
      </c>
      <c r="AS166" s="110">
        <f t="shared" si="170"/>
        <v>0</v>
      </c>
      <c r="AT166" s="110">
        <f t="shared" si="170"/>
        <v>424.45679999999999</v>
      </c>
      <c r="AU166" s="110">
        <f t="shared" si="170"/>
        <v>0</v>
      </c>
      <c r="AV166" s="110">
        <f t="shared" si="170"/>
        <v>0</v>
      </c>
      <c r="AW166" s="110">
        <f t="shared" si="170"/>
        <v>0</v>
      </c>
      <c r="AX166" s="110">
        <f t="shared" si="170"/>
        <v>0</v>
      </c>
      <c r="AY166" s="110">
        <f t="shared" si="170"/>
        <v>424.45679999999999</v>
      </c>
      <c r="AZ166" s="110">
        <f t="shared" si="170"/>
        <v>0</v>
      </c>
      <c r="BA166" s="110">
        <f t="shared" si="170"/>
        <v>0</v>
      </c>
      <c r="BB166" s="655"/>
      <c r="BC166" s="390">
        <f t="shared" si="167"/>
        <v>6329.0924899999991</v>
      </c>
    </row>
    <row r="167" spans="1:55" ht="36" hidden="1" customHeight="1" x14ac:dyDescent="0.3">
      <c r="A167" s="647"/>
      <c r="B167" s="653"/>
      <c r="C167" s="651"/>
      <c r="D167" s="117" t="s">
        <v>37</v>
      </c>
      <c r="E167" s="110">
        <f t="shared" si="154"/>
        <v>0</v>
      </c>
      <c r="F167" s="113"/>
      <c r="G167" s="338" t="e">
        <f t="shared" si="168"/>
        <v>#DIV/0!</v>
      </c>
      <c r="H167" s="426"/>
      <c r="I167" s="426"/>
      <c r="J167" s="113"/>
      <c r="K167" s="426"/>
      <c r="L167" s="426"/>
      <c r="M167" s="113"/>
      <c r="N167" s="426"/>
      <c r="O167" s="426"/>
      <c r="P167" s="141"/>
      <c r="Q167" s="426"/>
      <c r="R167" s="426"/>
      <c r="S167" s="338" t="e">
        <f t="shared" si="162"/>
        <v>#DIV/0!</v>
      </c>
      <c r="T167" s="493"/>
      <c r="U167" s="493"/>
      <c r="V167" s="338" t="e">
        <f t="shared" si="152"/>
        <v>#DIV/0!</v>
      </c>
      <c r="W167" s="113"/>
      <c r="X167" s="113"/>
      <c r="Y167" s="113"/>
      <c r="Z167" s="113"/>
      <c r="AA167" s="142"/>
      <c r="AB167" s="143"/>
      <c r="AC167" s="113"/>
      <c r="AD167" s="141"/>
      <c r="AE167" s="113"/>
      <c r="AF167" s="142"/>
      <c r="AG167" s="143"/>
      <c r="AH167" s="144"/>
      <c r="AI167" s="141"/>
      <c r="AJ167" s="113"/>
      <c r="AK167" s="142"/>
      <c r="AL167" s="143"/>
      <c r="AM167" s="144"/>
      <c r="AN167" s="141"/>
      <c r="AO167" s="113"/>
      <c r="AP167" s="142"/>
      <c r="AQ167" s="143"/>
      <c r="AR167" s="144"/>
      <c r="AS167" s="141"/>
      <c r="AT167" s="113"/>
      <c r="AU167" s="141"/>
      <c r="AV167" s="141"/>
      <c r="AW167" s="144"/>
      <c r="AX167" s="141"/>
      <c r="AY167" s="118"/>
      <c r="AZ167" s="113"/>
      <c r="BA167" s="141"/>
      <c r="BB167" s="656"/>
      <c r="BC167" s="390">
        <f t="shared" si="167"/>
        <v>0</v>
      </c>
    </row>
    <row r="168" spans="1:55" ht="35.25" hidden="1" customHeight="1" x14ac:dyDescent="0.3">
      <c r="A168" s="647"/>
      <c r="B168" s="653"/>
      <c r="C168" s="651"/>
      <c r="D168" s="117" t="s">
        <v>2</v>
      </c>
      <c r="E168" s="110">
        <f t="shared" si="154"/>
        <v>0</v>
      </c>
      <c r="F168" s="116"/>
      <c r="G168" s="338" t="e">
        <f t="shared" si="168"/>
        <v>#DIV/0!</v>
      </c>
      <c r="H168" s="438"/>
      <c r="I168" s="438"/>
      <c r="J168" s="203"/>
      <c r="K168" s="430"/>
      <c r="L168" s="430"/>
      <c r="M168" s="116"/>
      <c r="N168" s="430"/>
      <c r="O168" s="430"/>
      <c r="P168" s="189"/>
      <c r="Q168" s="430"/>
      <c r="R168" s="430"/>
      <c r="S168" s="338" t="e">
        <f t="shared" si="162"/>
        <v>#DIV/0!</v>
      </c>
      <c r="T168" s="496"/>
      <c r="U168" s="496"/>
      <c r="V168" s="338" t="e">
        <f t="shared" si="152"/>
        <v>#DIV/0!</v>
      </c>
      <c r="W168" s="116"/>
      <c r="X168" s="116"/>
      <c r="Y168" s="116"/>
      <c r="Z168" s="116"/>
      <c r="AA168" s="163"/>
      <c r="AB168" s="165"/>
      <c r="AC168" s="116"/>
      <c r="AD168" s="189"/>
      <c r="AE168" s="116"/>
      <c r="AF168" s="163"/>
      <c r="AG168" s="165"/>
      <c r="AH168" s="162"/>
      <c r="AI168" s="189"/>
      <c r="AJ168" s="116"/>
      <c r="AK168" s="163"/>
      <c r="AL168" s="165"/>
      <c r="AM168" s="162"/>
      <c r="AN168" s="189"/>
      <c r="AO168" s="116"/>
      <c r="AP168" s="163"/>
      <c r="AQ168" s="165"/>
      <c r="AR168" s="162"/>
      <c r="AS168" s="189"/>
      <c r="AT168" s="116"/>
      <c r="AU168" s="163"/>
      <c r="AV168" s="189"/>
      <c r="AW168" s="162"/>
      <c r="AX168" s="189"/>
      <c r="AY168" s="119"/>
      <c r="AZ168" s="116"/>
      <c r="BA168" s="163"/>
      <c r="BB168" s="656"/>
      <c r="BC168" s="390">
        <f t="shared" si="167"/>
        <v>0</v>
      </c>
    </row>
    <row r="169" spans="1:55" ht="36.799999999999997" customHeight="1" x14ac:dyDescent="0.3">
      <c r="A169" s="647"/>
      <c r="B169" s="653"/>
      <c r="C169" s="651"/>
      <c r="D169" s="120" t="s">
        <v>43</v>
      </c>
      <c r="E169" s="110">
        <f>H169+K169+N169+Q169+T169+W169+Z169+AE169+AJ169+AO169+AT169+AY169+AC169</f>
        <v>3822.0887499999999</v>
      </c>
      <c r="F169" s="110">
        <f>I169+L169+O169+R169+U169+X169+AA169+AF169+AK169+AP169+AU169+AZ169</f>
        <v>647.55874999999992</v>
      </c>
      <c r="G169" s="338">
        <f>F169/E169</f>
        <v>0.16942535675028475</v>
      </c>
      <c r="H169" s="430">
        <v>45.783000000000001</v>
      </c>
      <c r="I169" s="430">
        <v>45.783000000000001</v>
      </c>
      <c r="J169" s="116"/>
      <c r="K169" s="430">
        <v>276.05833000000001</v>
      </c>
      <c r="L169" s="430">
        <v>276.05833000000001</v>
      </c>
      <c r="M169" s="116"/>
      <c r="N169" s="430">
        <v>137.32230999999999</v>
      </c>
      <c r="O169" s="430">
        <v>137.32230999999999</v>
      </c>
      <c r="P169" s="338">
        <f>O169/N169</f>
        <v>1</v>
      </c>
      <c r="Q169" s="430">
        <v>188.39510999999999</v>
      </c>
      <c r="R169" s="430">
        <v>188.39510999999999</v>
      </c>
      <c r="S169" s="338">
        <f t="shared" si="162"/>
        <v>1</v>
      </c>
      <c r="T169" s="496">
        <v>0</v>
      </c>
      <c r="U169" s="496">
        <v>0</v>
      </c>
      <c r="V169" s="338" t="e">
        <f t="shared" si="152"/>
        <v>#DIV/0!</v>
      </c>
      <c r="W169" s="116">
        <v>478.99</v>
      </c>
      <c r="X169" s="116"/>
      <c r="Y169" s="116"/>
      <c r="Z169" s="116">
        <v>500</v>
      </c>
      <c r="AA169" s="163"/>
      <c r="AB169" s="165"/>
      <c r="AC169" s="116">
        <v>400</v>
      </c>
      <c r="AD169" s="189"/>
      <c r="AE169" s="116">
        <v>500</v>
      </c>
      <c r="AF169" s="163"/>
      <c r="AG169" s="165"/>
      <c r="AH169" s="162"/>
      <c r="AI169" s="189"/>
      <c r="AJ169" s="116">
        <v>395.54</v>
      </c>
      <c r="AK169" s="163"/>
      <c r="AL169" s="165"/>
      <c r="AM169" s="162"/>
      <c r="AN169" s="189"/>
      <c r="AO169" s="116">
        <v>300</v>
      </c>
      <c r="AP169" s="163"/>
      <c r="AQ169" s="165"/>
      <c r="AR169" s="162"/>
      <c r="AS169" s="189"/>
      <c r="AT169" s="116">
        <v>300</v>
      </c>
      <c r="AU169" s="189"/>
      <c r="AV169" s="165"/>
      <c r="AW169" s="162"/>
      <c r="AX169" s="189"/>
      <c r="AY169" s="116">
        <v>300</v>
      </c>
      <c r="AZ169" s="116"/>
      <c r="BA169" s="189"/>
      <c r="BB169" s="656"/>
      <c r="BC169" s="390">
        <f t="shared" si="167"/>
        <v>3822.0887499999999</v>
      </c>
    </row>
    <row r="170" spans="1:55" ht="39" hidden="1" customHeight="1" x14ac:dyDescent="0.3">
      <c r="A170" s="648"/>
      <c r="B170" s="654"/>
      <c r="C170" s="652"/>
      <c r="D170" s="202" t="s">
        <v>267</v>
      </c>
      <c r="E170" s="110">
        <f t="shared" ref="E170" si="172">H170+K170+N170+Q170+T170+W170+Z170+AE170+AJ170+AO170+AT170+AY170</f>
        <v>0</v>
      </c>
      <c r="F170" s="111"/>
      <c r="G170" s="338" t="e">
        <f t="shared" ref="G170:G176" si="173">F170/E170</f>
        <v>#DIV/0!</v>
      </c>
      <c r="H170" s="431"/>
      <c r="I170" s="431"/>
      <c r="J170" s="111"/>
      <c r="K170" s="431"/>
      <c r="L170" s="431"/>
      <c r="M170" s="111"/>
      <c r="N170" s="431"/>
      <c r="O170" s="431"/>
      <c r="P170" s="145"/>
      <c r="Q170" s="431"/>
      <c r="R170" s="431"/>
      <c r="S170" s="338" t="e">
        <f t="shared" si="162"/>
        <v>#DIV/0!</v>
      </c>
      <c r="T170" s="498"/>
      <c r="U170" s="498"/>
      <c r="V170" s="338" t="e">
        <f t="shared" si="152"/>
        <v>#DIV/0!</v>
      </c>
      <c r="W170" s="111"/>
      <c r="X170" s="111"/>
      <c r="Y170" s="111"/>
      <c r="Z170" s="111"/>
      <c r="AA170" s="146"/>
      <c r="AB170" s="147"/>
      <c r="AC170" s="111"/>
      <c r="AD170" s="145"/>
      <c r="AE170" s="111"/>
      <c r="AF170" s="146"/>
      <c r="AG170" s="147"/>
      <c r="AH170" s="148"/>
      <c r="AI170" s="145"/>
      <c r="AJ170" s="111"/>
      <c r="AK170" s="146"/>
      <c r="AL170" s="147"/>
      <c r="AM170" s="148"/>
      <c r="AN170" s="145"/>
      <c r="AO170" s="111"/>
      <c r="AP170" s="146"/>
      <c r="AQ170" s="147"/>
      <c r="AR170" s="148"/>
      <c r="AS170" s="145"/>
      <c r="AT170" s="111"/>
      <c r="AU170" s="145"/>
      <c r="AV170" s="145"/>
      <c r="AW170" s="148"/>
      <c r="AX170" s="145"/>
      <c r="AY170" s="115"/>
      <c r="AZ170" s="111"/>
      <c r="BA170" s="145"/>
      <c r="BB170" s="656"/>
      <c r="BC170" s="390">
        <f t="shared" si="167"/>
        <v>0</v>
      </c>
    </row>
    <row r="171" spans="1:55" ht="39" customHeight="1" x14ac:dyDescent="0.3">
      <c r="A171" s="355"/>
      <c r="B171" s="357"/>
      <c r="C171" s="364"/>
      <c r="D171" s="202" t="s">
        <v>267</v>
      </c>
      <c r="E171" s="110">
        <f>H171+K171+N171+Q171+T171+W171+Z171+AE171+AJ171+AO171+AT171+AY171+AC171</f>
        <v>2507.0037400000001</v>
      </c>
      <c r="F171" s="110">
        <f>I171+L171+O171+R171+U171+X171+AA171+AF171+AK171+AP171+AU171+AZ171</f>
        <v>524.18654000000004</v>
      </c>
      <c r="G171" s="338">
        <f t="shared" si="173"/>
        <v>0.20908885441072378</v>
      </c>
      <c r="H171" s="431">
        <v>137.9752</v>
      </c>
      <c r="I171" s="431">
        <v>137.9752</v>
      </c>
      <c r="J171" s="111"/>
      <c r="K171" s="431">
        <v>3.3222</v>
      </c>
      <c r="L171" s="431">
        <v>3.3222</v>
      </c>
      <c r="M171" s="111"/>
      <c r="N171" s="431">
        <v>96.224029999999999</v>
      </c>
      <c r="O171" s="431">
        <v>96.224029999999999</v>
      </c>
      <c r="P171" s="338">
        <f t="shared" ref="P171" si="174">O171/N171</f>
        <v>1</v>
      </c>
      <c r="Q171" s="431">
        <v>170.85454999999999</v>
      </c>
      <c r="R171" s="431">
        <v>170.85454999999999</v>
      </c>
      <c r="S171" s="338">
        <f t="shared" si="162"/>
        <v>1</v>
      </c>
      <c r="T171" s="498">
        <v>115.81056</v>
      </c>
      <c r="U171" s="498">
        <v>115.81056</v>
      </c>
      <c r="V171" s="338">
        <f t="shared" si="152"/>
        <v>1</v>
      </c>
      <c r="W171" s="111">
        <v>487.65</v>
      </c>
      <c r="X171" s="111"/>
      <c r="Y171" s="111"/>
      <c r="Z171" s="111">
        <v>503.87</v>
      </c>
      <c r="AA171" s="145"/>
      <c r="AB171" s="145"/>
      <c r="AC171" s="111">
        <v>196.54</v>
      </c>
      <c r="AD171" s="145"/>
      <c r="AE171" s="111">
        <v>296.93</v>
      </c>
      <c r="AF171" s="145"/>
      <c r="AG171" s="145"/>
      <c r="AH171" s="148"/>
      <c r="AI171" s="145"/>
      <c r="AJ171" s="111">
        <v>124.4568</v>
      </c>
      <c r="AK171" s="145"/>
      <c r="AL171" s="145"/>
      <c r="AM171" s="148"/>
      <c r="AN171" s="145"/>
      <c r="AO171" s="111">
        <v>124.4568</v>
      </c>
      <c r="AP171" s="145"/>
      <c r="AQ171" s="145"/>
      <c r="AR171" s="148"/>
      <c r="AS171" s="145"/>
      <c r="AT171" s="111">
        <v>124.4568</v>
      </c>
      <c r="AU171" s="145"/>
      <c r="AV171" s="145"/>
      <c r="AW171" s="148"/>
      <c r="AX171" s="145"/>
      <c r="AY171" s="111">
        <v>124.4568</v>
      </c>
      <c r="AZ171" s="111"/>
      <c r="BA171" s="145"/>
      <c r="BB171" s="353"/>
      <c r="BC171" s="390">
        <f t="shared" si="167"/>
        <v>2507.0037400000001</v>
      </c>
    </row>
    <row r="172" spans="1:55" ht="21" customHeight="1" x14ac:dyDescent="0.3">
      <c r="A172" s="657"/>
      <c r="B172" s="658" t="s">
        <v>304</v>
      </c>
      <c r="C172" s="659"/>
      <c r="D172" s="225" t="s">
        <v>41</v>
      </c>
      <c r="E172" s="110">
        <f>E149</f>
        <v>156347.39270000005</v>
      </c>
      <c r="F172" s="110">
        <f>F149</f>
        <v>64208.317179999998</v>
      </c>
      <c r="G172" s="338">
        <f t="shared" si="173"/>
        <v>0.4106772493686745</v>
      </c>
      <c r="H172" s="433">
        <f t="shared" ref="H172:BA172" si="175">H149</f>
        <v>12923.898509999999</v>
      </c>
      <c r="I172" s="433">
        <f t="shared" si="175"/>
        <v>12923.898509999999</v>
      </c>
      <c r="J172" s="334">
        <f t="shared" si="175"/>
        <v>0</v>
      </c>
      <c r="K172" s="433">
        <f t="shared" si="175"/>
        <v>11567.714590000001</v>
      </c>
      <c r="L172" s="433">
        <f t="shared" si="175"/>
        <v>11567.714590000001</v>
      </c>
      <c r="M172" s="110">
        <f t="shared" si="175"/>
        <v>0</v>
      </c>
      <c r="N172" s="433">
        <f t="shared" si="175"/>
        <v>14184.885280000002</v>
      </c>
      <c r="O172" s="433">
        <f t="shared" si="175"/>
        <v>14184.885280000002</v>
      </c>
      <c r="P172" s="110">
        <f t="shared" si="175"/>
        <v>1</v>
      </c>
      <c r="Q172" s="433">
        <f t="shared" si="175"/>
        <v>15855.436450000001</v>
      </c>
      <c r="R172" s="433">
        <f t="shared" si="175"/>
        <v>15855.436450000001</v>
      </c>
      <c r="S172" s="338">
        <f t="shared" si="162"/>
        <v>1</v>
      </c>
      <c r="T172" s="500">
        <f t="shared" si="175"/>
        <v>9676.3823499999999</v>
      </c>
      <c r="U172" s="500">
        <f t="shared" si="175"/>
        <v>9676.3823499999999</v>
      </c>
      <c r="V172" s="338">
        <f t="shared" si="152"/>
        <v>1</v>
      </c>
      <c r="W172" s="110">
        <f t="shared" si="175"/>
        <v>12082.126</v>
      </c>
      <c r="X172" s="110">
        <f t="shared" si="175"/>
        <v>0</v>
      </c>
      <c r="Y172" s="110">
        <f t="shared" si="175"/>
        <v>0</v>
      </c>
      <c r="Z172" s="110">
        <f t="shared" si="175"/>
        <v>12399.537270000001</v>
      </c>
      <c r="AA172" s="110">
        <f t="shared" si="175"/>
        <v>0</v>
      </c>
      <c r="AB172" s="110">
        <f t="shared" si="175"/>
        <v>0</v>
      </c>
      <c r="AC172" s="110">
        <f t="shared" si="175"/>
        <v>4013.15</v>
      </c>
      <c r="AD172" s="110">
        <f t="shared" si="175"/>
        <v>0</v>
      </c>
      <c r="AE172" s="110">
        <f t="shared" si="175"/>
        <v>12567.85181</v>
      </c>
      <c r="AF172" s="110">
        <f t="shared" si="175"/>
        <v>0</v>
      </c>
      <c r="AG172" s="110">
        <f t="shared" si="175"/>
        <v>0</v>
      </c>
      <c r="AH172" s="110">
        <f t="shared" si="175"/>
        <v>978.36599999999999</v>
      </c>
      <c r="AI172" s="110">
        <f t="shared" si="175"/>
        <v>0</v>
      </c>
      <c r="AJ172" s="110">
        <f t="shared" si="175"/>
        <v>12290.918610000001</v>
      </c>
      <c r="AK172" s="110">
        <f t="shared" si="175"/>
        <v>0</v>
      </c>
      <c r="AL172" s="110">
        <f t="shared" si="175"/>
        <v>0</v>
      </c>
      <c r="AM172" s="110">
        <f t="shared" si="175"/>
        <v>0</v>
      </c>
      <c r="AN172" s="110">
        <f t="shared" si="175"/>
        <v>0</v>
      </c>
      <c r="AO172" s="110">
        <f t="shared" si="175"/>
        <v>12195.37861</v>
      </c>
      <c r="AP172" s="110">
        <f t="shared" si="175"/>
        <v>0</v>
      </c>
      <c r="AQ172" s="110">
        <f t="shared" si="175"/>
        <v>0</v>
      </c>
      <c r="AR172" s="110">
        <f t="shared" si="175"/>
        <v>0</v>
      </c>
      <c r="AS172" s="110">
        <f t="shared" si="175"/>
        <v>0</v>
      </c>
      <c r="AT172" s="110">
        <f t="shared" si="175"/>
        <v>13175.258609999999</v>
      </c>
      <c r="AU172" s="110">
        <f t="shared" si="175"/>
        <v>0</v>
      </c>
      <c r="AV172" s="110">
        <f t="shared" si="175"/>
        <v>0</v>
      </c>
      <c r="AW172" s="110">
        <f t="shared" si="175"/>
        <v>0</v>
      </c>
      <c r="AX172" s="110">
        <f t="shared" si="175"/>
        <v>0</v>
      </c>
      <c r="AY172" s="110">
        <f t="shared" si="175"/>
        <v>12436.48861</v>
      </c>
      <c r="AZ172" s="110">
        <f t="shared" si="175"/>
        <v>0</v>
      </c>
      <c r="BA172" s="110">
        <f t="shared" si="175"/>
        <v>0</v>
      </c>
      <c r="BB172" s="655"/>
      <c r="BC172" s="390">
        <f>H172+K172+N172+Q172+T172+W172+Z172+AE172+AJ172+AO172+AT172+AY172+AC172+AH172</f>
        <v>156347.3927</v>
      </c>
    </row>
    <row r="173" spans="1:55" ht="15.65" hidden="1" x14ac:dyDescent="0.3">
      <c r="A173" s="657"/>
      <c r="B173" s="658"/>
      <c r="C173" s="659"/>
      <c r="D173" s="117" t="s">
        <v>37</v>
      </c>
      <c r="E173" s="110">
        <f>E150</f>
        <v>0</v>
      </c>
      <c r="F173" s="113"/>
      <c r="G173" s="338" t="e">
        <f t="shared" si="173"/>
        <v>#DIV/0!</v>
      </c>
      <c r="H173" s="433">
        <f>H150</f>
        <v>0</v>
      </c>
      <c r="I173" s="426"/>
      <c r="J173" s="335"/>
      <c r="K173" s="426"/>
      <c r="L173" s="426"/>
      <c r="M173" s="113"/>
      <c r="N173" s="426"/>
      <c r="O173" s="426"/>
      <c r="P173" s="113"/>
      <c r="Q173" s="426"/>
      <c r="R173" s="426"/>
      <c r="S173" s="338" t="e">
        <f t="shared" si="162"/>
        <v>#DIV/0!</v>
      </c>
      <c r="T173" s="493"/>
      <c r="U173" s="565"/>
      <c r="V173" s="338" t="e">
        <f t="shared" si="152"/>
        <v>#DIV/0!</v>
      </c>
      <c r="W173" s="113"/>
      <c r="X173" s="113"/>
      <c r="Y173" s="113"/>
      <c r="Z173" s="113"/>
      <c r="AA173" s="142"/>
      <c r="AB173" s="143"/>
      <c r="AC173" s="144"/>
      <c r="AD173" s="141"/>
      <c r="AE173" s="113"/>
      <c r="AF173" s="142"/>
      <c r="AG173" s="143"/>
      <c r="AH173" s="144"/>
      <c r="AI173" s="141"/>
      <c r="AJ173" s="113"/>
      <c r="AK173" s="142"/>
      <c r="AL173" s="143"/>
      <c r="AM173" s="158"/>
      <c r="AN173" s="113"/>
      <c r="AO173" s="113"/>
      <c r="AP173" s="142"/>
      <c r="AQ173" s="143"/>
      <c r="AR173" s="158"/>
      <c r="AS173" s="113"/>
      <c r="AT173" s="113"/>
      <c r="AU173" s="141"/>
      <c r="AV173" s="141"/>
      <c r="AW173" s="158"/>
      <c r="AX173" s="113"/>
      <c r="AY173" s="113"/>
      <c r="AZ173" s="158"/>
      <c r="BA173" s="113"/>
      <c r="BB173" s="656"/>
      <c r="BC173" s="390">
        <f>H173+K173+N173+Q173+T173+W173+Z173+AE173+AJ173+AO173+AT173+AY173+AC173+AH173</f>
        <v>0</v>
      </c>
    </row>
    <row r="174" spans="1:55" ht="33.049999999999997" customHeight="1" x14ac:dyDescent="0.3">
      <c r="A174" s="657"/>
      <c r="B174" s="658"/>
      <c r="C174" s="659"/>
      <c r="D174" s="117" t="s">
        <v>2</v>
      </c>
      <c r="E174" s="110">
        <f>E151</f>
        <v>0</v>
      </c>
      <c r="F174" s="110">
        <f>F151</f>
        <v>0</v>
      </c>
      <c r="G174" s="338" t="e">
        <f t="shared" si="173"/>
        <v>#DIV/0!</v>
      </c>
      <c r="H174" s="433">
        <f>H151</f>
        <v>0</v>
      </c>
      <c r="I174" s="430"/>
      <c r="J174" s="328"/>
      <c r="K174" s="430"/>
      <c r="L174" s="430"/>
      <c r="M174" s="116"/>
      <c r="N174" s="430"/>
      <c r="O174" s="430"/>
      <c r="P174" s="116"/>
      <c r="Q174" s="430"/>
      <c r="R174" s="430"/>
      <c r="S174" s="338" t="e">
        <f t="shared" si="162"/>
        <v>#DIV/0!</v>
      </c>
      <c r="T174" s="496"/>
      <c r="U174" s="566"/>
      <c r="V174" s="338" t="e">
        <f t="shared" si="152"/>
        <v>#DIV/0!</v>
      </c>
      <c r="W174" s="116"/>
      <c r="X174" s="116"/>
      <c r="Y174" s="116"/>
      <c r="Z174" s="116"/>
      <c r="AA174" s="163"/>
      <c r="AB174" s="165"/>
      <c r="AC174" s="162"/>
      <c r="AD174" s="189"/>
      <c r="AE174" s="116"/>
      <c r="AF174" s="163"/>
      <c r="AG174" s="165"/>
      <c r="AH174" s="162"/>
      <c r="AI174" s="189"/>
      <c r="AJ174" s="116"/>
      <c r="AK174" s="163"/>
      <c r="AL174" s="165"/>
      <c r="AM174" s="166"/>
      <c r="AN174" s="116"/>
      <c r="AO174" s="116"/>
      <c r="AP174" s="163"/>
      <c r="AQ174" s="165"/>
      <c r="AR174" s="166"/>
      <c r="AS174" s="116"/>
      <c r="AT174" s="116"/>
      <c r="AU174" s="189"/>
      <c r="AV174" s="189"/>
      <c r="AW174" s="166"/>
      <c r="AX174" s="116"/>
      <c r="AY174" s="116"/>
      <c r="AZ174" s="166"/>
      <c r="BA174" s="116"/>
      <c r="BB174" s="656"/>
      <c r="BC174" s="390">
        <f>H174+K174+N174+Q174+T174+W174+Z174+AE174+AJ174+AO174+AT174+AY174+AC174+AH174</f>
        <v>0</v>
      </c>
    </row>
    <row r="175" spans="1:55" ht="21" customHeight="1" x14ac:dyDescent="0.3">
      <c r="A175" s="657"/>
      <c r="B175" s="658"/>
      <c r="C175" s="659"/>
      <c r="D175" s="120" t="s">
        <v>43</v>
      </c>
      <c r="E175" s="110">
        <f>E152</f>
        <v>146202.39284000004</v>
      </c>
      <c r="F175" s="110">
        <f>F152</f>
        <v>61486.104520000001</v>
      </c>
      <c r="G175" s="338">
        <f t="shared" si="173"/>
        <v>0.42055470724948213</v>
      </c>
      <c r="H175" s="433">
        <f>H152</f>
        <v>12000.001619999999</v>
      </c>
      <c r="I175" s="433">
        <f t="shared" ref="I175:BA175" si="176">I152</f>
        <v>12000.001619999999</v>
      </c>
      <c r="J175" s="334">
        <f t="shared" si="176"/>
        <v>0</v>
      </c>
      <c r="K175" s="433">
        <f t="shared" si="176"/>
        <v>10999.998950000001</v>
      </c>
      <c r="L175" s="433">
        <f t="shared" si="176"/>
        <v>10999.998950000001</v>
      </c>
      <c r="M175" s="110">
        <f t="shared" si="176"/>
        <v>0</v>
      </c>
      <c r="N175" s="433">
        <f t="shared" si="176"/>
        <v>13500.00231</v>
      </c>
      <c r="O175" s="433">
        <f t="shared" si="176"/>
        <v>13500.00231</v>
      </c>
      <c r="P175" s="110">
        <f t="shared" si="176"/>
        <v>1</v>
      </c>
      <c r="Q175" s="433">
        <f t="shared" si="176"/>
        <v>15499.53664</v>
      </c>
      <c r="R175" s="433">
        <f t="shared" si="176"/>
        <v>15499.53664</v>
      </c>
      <c r="S175" s="338">
        <f t="shared" si="162"/>
        <v>1</v>
      </c>
      <c r="T175" s="500">
        <f t="shared" si="176"/>
        <v>9486.5650000000005</v>
      </c>
      <c r="U175" s="500">
        <f t="shared" si="176"/>
        <v>9486.5650000000005</v>
      </c>
      <c r="V175" s="338">
        <f t="shared" si="152"/>
        <v>1</v>
      </c>
      <c r="W175" s="110">
        <f t="shared" si="176"/>
        <v>10946.346</v>
      </c>
      <c r="X175" s="110">
        <f t="shared" si="176"/>
        <v>0</v>
      </c>
      <c r="Y175" s="110">
        <f t="shared" si="176"/>
        <v>0</v>
      </c>
      <c r="Z175" s="110">
        <f t="shared" si="176"/>
        <v>11265.66727</v>
      </c>
      <c r="AA175" s="110">
        <f t="shared" si="176"/>
        <v>0</v>
      </c>
      <c r="AB175" s="110">
        <f t="shared" si="176"/>
        <v>0</v>
      </c>
      <c r="AC175" s="110">
        <f t="shared" si="176"/>
        <v>2684.65</v>
      </c>
      <c r="AD175" s="110">
        <f t="shared" si="176"/>
        <v>0</v>
      </c>
      <c r="AE175" s="110">
        <f t="shared" si="176"/>
        <v>11640.92181</v>
      </c>
      <c r="AF175" s="110">
        <f t="shared" si="176"/>
        <v>0</v>
      </c>
      <c r="AG175" s="110">
        <f t="shared" si="176"/>
        <v>0</v>
      </c>
      <c r="AH175" s="110">
        <f t="shared" si="176"/>
        <v>978.36599999999999</v>
      </c>
      <c r="AI175" s="110">
        <f t="shared" si="176"/>
        <v>0</v>
      </c>
      <c r="AJ175" s="110">
        <f t="shared" si="176"/>
        <v>11536.461810000001</v>
      </c>
      <c r="AK175" s="110">
        <f t="shared" si="176"/>
        <v>0</v>
      </c>
      <c r="AL175" s="110">
        <f t="shared" si="176"/>
        <v>0</v>
      </c>
      <c r="AM175" s="110">
        <f t="shared" si="176"/>
        <v>0</v>
      </c>
      <c r="AN175" s="110">
        <f t="shared" si="176"/>
        <v>0</v>
      </c>
      <c r="AO175" s="110">
        <f t="shared" si="176"/>
        <v>11440.92181</v>
      </c>
      <c r="AP175" s="110">
        <f t="shared" si="176"/>
        <v>0</v>
      </c>
      <c r="AQ175" s="110">
        <f t="shared" si="176"/>
        <v>0</v>
      </c>
      <c r="AR175" s="110">
        <f t="shared" si="176"/>
        <v>0</v>
      </c>
      <c r="AS175" s="110">
        <f t="shared" si="176"/>
        <v>0</v>
      </c>
      <c r="AT175" s="110">
        <f t="shared" si="176"/>
        <v>12440.92181</v>
      </c>
      <c r="AU175" s="110">
        <f t="shared" si="176"/>
        <v>0</v>
      </c>
      <c r="AV175" s="110">
        <f t="shared" si="176"/>
        <v>0</v>
      </c>
      <c r="AW175" s="110">
        <f t="shared" si="176"/>
        <v>0</v>
      </c>
      <c r="AX175" s="110">
        <f t="shared" si="176"/>
        <v>0</v>
      </c>
      <c r="AY175" s="110">
        <f t="shared" si="176"/>
        <v>11782.03181</v>
      </c>
      <c r="AZ175" s="110">
        <f t="shared" si="176"/>
        <v>0</v>
      </c>
      <c r="BA175" s="110">
        <f t="shared" si="176"/>
        <v>0</v>
      </c>
      <c r="BB175" s="656"/>
      <c r="BC175" s="390">
        <f>H175+K175+N175+Q175+T175+W175+Z175+AE175+AJ175+AO175+AT175+AY175+AC175+AH175</f>
        <v>146202.39283999999</v>
      </c>
    </row>
    <row r="176" spans="1:55" ht="29.15" customHeight="1" x14ac:dyDescent="0.3">
      <c r="A176" s="657"/>
      <c r="B176" s="658"/>
      <c r="C176" s="659"/>
      <c r="D176" s="202" t="s">
        <v>267</v>
      </c>
      <c r="E176" s="110">
        <f>E153</f>
        <v>10144.99986</v>
      </c>
      <c r="F176" s="110">
        <f>F153</f>
        <v>2722.2126599999997</v>
      </c>
      <c r="G176" s="338">
        <f t="shared" si="173"/>
        <v>0.26833047782811892</v>
      </c>
      <c r="H176" s="433">
        <f>H153</f>
        <v>923.89688999999998</v>
      </c>
      <c r="I176" s="426"/>
      <c r="J176" s="335"/>
      <c r="K176" s="433">
        <f>K153</f>
        <v>567.71563999999989</v>
      </c>
      <c r="L176" s="433">
        <f>L153</f>
        <v>567.71563999999989</v>
      </c>
      <c r="M176" s="113"/>
      <c r="N176" s="433">
        <f>N153</f>
        <v>684.88296999999989</v>
      </c>
      <c r="O176" s="433">
        <f>O153</f>
        <v>684.88296999999989</v>
      </c>
      <c r="P176" s="433">
        <f t="shared" ref="P176:BA176" si="177">P153</f>
        <v>1</v>
      </c>
      <c r="Q176" s="433">
        <f t="shared" si="177"/>
        <v>355.89981</v>
      </c>
      <c r="R176" s="433">
        <f t="shared" si="177"/>
        <v>355.89981</v>
      </c>
      <c r="S176" s="338">
        <f t="shared" si="162"/>
        <v>1</v>
      </c>
      <c r="T176" s="500">
        <f t="shared" si="177"/>
        <v>189.81734999999998</v>
      </c>
      <c r="U176" s="500">
        <f t="shared" si="177"/>
        <v>189.81734999999998</v>
      </c>
      <c r="V176" s="338">
        <f t="shared" si="152"/>
        <v>1</v>
      </c>
      <c r="W176" s="433">
        <f t="shared" si="177"/>
        <v>1135.78</v>
      </c>
      <c r="X176" s="433">
        <f t="shared" si="177"/>
        <v>0</v>
      </c>
      <c r="Y176" s="433">
        <f t="shared" si="177"/>
        <v>0</v>
      </c>
      <c r="Z176" s="433">
        <f t="shared" si="177"/>
        <v>1133.8699999999999</v>
      </c>
      <c r="AA176" s="433">
        <f t="shared" si="177"/>
        <v>0</v>
      </c>
      <c r="AB176" s="433">
        <f t="shared" si="177"/>
        <v>0</v>
      </c>
      <c r="AC176" s="433">
        <f t="shared" si="177"/>
        <v>1328.5</v>
      </c>
      <c r="AD176" s="433">
        <f t="shared" si="177"/>
        <v>0</v>
      </c>
      <c r="AE176" s="433">
        <f t="shared" si="177"/>
        <v>926.93000000000006</v>
      </c>
      <c r="AF176" s="433">
        <f t="shared" si="177"/>
        <v>0</v>
      </c>
      <c r="AG176" s="433">
        <f t="shared" si="177"/>
        <v>0</v>
      </c>
      <c r="AH176" s="433">
        <f t="shared" si="177"/>
        <v>0</v>
      </c>
      <c r="AI176" s="433">
        <f t="shared" si="177"/>
        <v>0</v>
      </c>
      <c r="AJ176" s="433">
        <f t="shared" si="177"/>
        <v>754.45680000000004</v>
      </c>
      <c r="AK176" s="433">
        <f t="shared" si="177"/>
        <v>0</v>
      </c>
      <c r="AL176" s="433">
        <f t="shared" si="177"/>
        <v>0</v>
      </c>
      <c r="AM176" s="433">
        <f t="shared" si="177"/>
        <v>0</v>
      </c>
      <c r="AN176" s="433">
        <f t="shared" si="177"/>
        <v>0</v>
      </c>
      <c r="AO176" s="433">
        <f t="shared" si="177"/>
        <v>754.45680000000004</v>
      </c>
      <c r="AP176" s="433">
        <f t="shared" si="177"/>
        <v>0</v>
      </c>
      <c r="AQ176" s="433">
        <f t="shared" si="177"/>
        <v>0</v>
      </c>
      <c r="AR176" s="433">
        <f t="shared" si="177"/>
        <v>0</v>
      </c>
      <c r="AS176" s="433">
        <f t="shared" si="177"/>
        <v>0</v>
      </c>
      <c r="AT176" s="433">
        <f t="shared" si="177"/>
        <v>734.33680000000004</v>
      </c>
      <c r="AU176" s="433">
        <f t="shared" si="177"/>
        <v>0</v>
      </c>
      <c r="AV176" s="433">
        <f t="shared" si="177"/>
        <v>0</v>
      </c>
      <c r="AW176" s="433">
        <f t="shared" si="177"/>
        <v>0</v>
      </c>
      <c r="AX176" s="433">
        <f t="shared" si="177"/>
        <v>0</v>
      </c>
      <c r="AY176" s="433">
        <f t="shared" si="177"/>
        <v>654.45680000000004</v>
      </c>
      <c r="AZ176" s="433">
        <f t="shared" si="177"/>
        <v>0</v>
      </c>
      <c r="BA176" s="433">
        <f t="shared" si="177"/>
        <v>0</v>
      </c>
      <c r="BB176" s="656"/>
      <c r="BC176" s="390">
        <f>H176+K176+N176+Q176+T176+W176+Z176+AE176+AJ176+AO176+AT176+AY176+AC176</f>
        <v>10144.99986</v>
      </c>
    </row>
    <row r="177" spans="1:55" ht="29.15" customHeight="1" x14ac:dyDescent="0.3">
      <c r="A177" s="660" t="s">
        <v>368</v>
      </c>
      <c r="B177" s="753" t="s">
        <v>369</v>
      </c>
      <c r="C177" s="753"/>
      <c r="D177" s="397" t="s">
        <v>41</v>
      </c>
      <c r="E177" s="98">
        <f>E178+E179</f>
        <v>664.8</v>
      </c>
      <c r="F177" s="98">
        <f t="shared" ref="F177:BA177" si="178">F178+F179</f>
        <v>364.8</v>
      </c>
      <c r="G177" s="336">
        <f t="shared" si="178"/>
        <v>0.60317460317460325</v>
      </c>
      <c r="H177" s="98">
        <f t="shared" si="178"/>
        <v>0</v>
      </c>
      <c r="I177" s="98">
        <f t="shared" si="178"/>
        <v>0</v>
      </c>
      <c r="J177" s="336">
        <f t="shared" si="178"/>
        <v>0</v>
      </c>
      <c r="K177" s="98">
        <f t="shared" si="178"/>
        <v>0</v>
      </c>
      <c r="L177" s="98">
        <f t="shared" si="178"/>
        <v>0</v>
      </c>
      <c r="M177" s="98">
        <f t="shared" si="178"/>
        <v>0</v>
      </c>
      <c r="N177" s="98">
        <f>N178+N179</f>
        <v>214.8</v>
      </c>
      <c r="O177" s="98">
        <f t="shared" si="178"/>
        <v>214.8</v>
      </c>
      <c r="P177" s="336">
        <f t="shared" si="178"/>
        <v>1</v>
      </c>
      <c r="Q177" s="98">
        <f t="shared" si="178"/>
        <v>0</v>
      </c>
      <c r="R177" s="98">
        <f t="shared" si="178"/>
        <v>0</v>
      </c>
      <c r="S177" s="98" t="e">
        <f t="shared" si="178"/>
        <v>#VALUE!</v>
      </c>
      <c r="T177" s="500">
        <f t="shared" si="178"/>
        <v>150</v>
      </c>
      <c r="U177" s="500">
        <f t="shared" si="178"/>
        <v>150</v>
      </c>
      <c r="V177" s="347">
        <f t="shared" si="152"/>
        <v>1</v>
      </c>
      <c r="W177" s="98">
        <f t="shared" si="178"/>
        <v>300</v>
      </c>
      <c r="X177" s="98">
        <f t="shared" si="178"/>
        <v>0</v>
      </c>
      <c r="Y177" s="98">
        <f t="shared" si="178"/>
        <v>0</v>
      </c>
      <c r="Z177" s="98">
        <f t="shared" si="178"/>
        <v>0</v>
      </c>
      <c r="AA177" s="98">
        <f t="shared" si="178"/>
        <v>0</v>
      </c>
      <c r="AB177" s="98">
        <f t="shared" si="178"/>
        <v>0</v>
      </c>
      <c r="AC177" s="98">
        <f t="shared" si="178"/>
        <v>0</v>
      </c>
      <c r="AD177" s="98">
        <f t="shared" si="178"/>
        <v>0</v>
      </c>
      <c r="AE177" s="98">
        <f t="shared" si="178"/>
        <v>0</v>
      </c>
      <c r="AF177" s="98">
        <f t="shared" si="178"/>
        <v>0</v>
      </c>
      <c r="AG177" s="98">
        <f t="shared" si="178"/>
        <v>0</v>
      </c>
      <c r="AH177" s="98">
        <f t="shared" si="178"/>
        <v>0</v>
      </c>
      <c r="AI177" s="98">
        <f t="shared" si="178"/>
        <v>0</v>
      </c>
      <c r="AJ177" s="98">
        <f t="shared" si="178"/>
        <v>0</v>
      </c>
      <c r="AK177" s="98">
        <f t="shared" si="178"/>
        <v>0</v>
      </c>
      <c r="AL177" s="98">
        <f t="shared" si="178"/>
        <v>0</v>
      </c>
      <c r="AM177" s="98">
        <f t="shared" si="178"/>
        <v>0</v>
      </c>
      <c r="AN177" s="98">
        <f t="shared" si="178"/>
        <v>0</v>
      </c>
      <c r="AO177" s="98">
        <f t="shared" si="178"/>
        <v>0</v>
      </c>
      <c r="AP177" s="98">
        <f t="shared" si="178"/>
        <v>0</v>
      </c>
      <c r="AQ177" s="98">
        <f t="shared" si="178"/>
        <v>0</v>
      </c>
      <c r="AR177" s="98">
        <f t="shared" si="178"/>
        <v>0</v>
      </c>
      <c r="AS177" s="98">
        <f t="shared" si="178"/>
        <v>0</v>
      </c>
      <c r="AT177" s="98">
        <f t="shared" si="178"/>
        <v>0</v>
      </c>
      <c r="AU177" s="98">
        <f t="shared" si="178"/>
        <v>0</v>
      </c>
      <c r="AV177" s="98">
        <f t="shared" si="178"/>
        <v>0</v>
      </c>
      <c r="AW177" s="98">
        <f t="shared" si="178"/>
        <v>0</v>
      </c>
      <c r="AX177" s="98">
        <f t="shared" si="178"/>
        <v>0</v>
      </c>
      <c r="AY177" s="98">
        <f t="shared" si="178"/>
        <v>0</v>
      </c>
      <c r="AZ177" s="98">
        <f t="shared" si="178"/>
        <v>0</v>
      </c>
      <c r="BA177" s="98">
        <f t="shared" si="178"/>
        <v>0</v>
      </c>
      <c r="BB177" s="353"/>
      <c r="BC177" s="390">
        <f t="shared" si="167"/>
        <v>664.8</v>
      </c>
    </row>
    <row r="178" spans="1:55" ht="34.450000000000003" customHeight="1" x14ac:dyDescent="0.3">
      <c r="A178" s="661"/>
      <c r="B178" s="754"/>
      <c r="C178" s="754"/>
      <c r="D178" s="242" t="s">
        <v>2</v>
      </c>
      <c r="E178" s="99">
        <f>E182</f>
        <v>604.79999999999995</v>
      </c>
      <c r="F178" s="99">
        <f t="shared" ref="F178:BA178" si="179">F182</f>
        <v>364.8</v>
      </c>
      <c r="G178" s="337">
        <f t="shared" si="179"/>
        <v>0.60317460317460325</v>
      </c>
      <c r="H178" s="99">
        <f t="shared" si="179"/>
        <v>0</v>
      </c>
      <c r="I178" s="99">
        <f t="shared" si="179"/>
        <v>0</v>
      </c>
      <c r="J178" s="337">
        <f t="shared" si="179"/>
        <v>0</v>
      </c>
      <c r="K178" s="99">
        <f t="shared" si="179"/>
        <v>0</v>
      </c>
      <c r="L178" s="99">
        <f t="shared" si="179"/>
        <v>0</v>
      </c>
      <c r="M178" s="99">
        <f t="shared" si="179"/>
        <v>0</v>
      </c>
      <c r="N178" s="99">
        <f t="shared" si="179"/>
        <v>214.8</v>
      </c>
      <c r="O178" s="99">
        <f t="shared" si="179"/>
        <v>214.8</v>
      </c>
      <c r="P178" s="337">
        <f t="shared" si="179"/>
        <v>1</v>
      </c>
      <c r="Q178" s="99">
        <f t="shared" si="179"/>
        <v>0</v>
      </c>
      <c r="R178" s="99">
        <f t="shared" si="179"/>
        <v>0</v>
      </c>
      <c r="S178" s="99" t="str">
        <f t="shared" si="179"/>
        <v>Х</v>
      </c>
      <c r="T178" s="493">
        <f t="shared" si="179"/>
        <v>150</v>
      </c>
      <c r="U178" s="493">
        <f t="shared" si="179"/>
        <v>150</v>
      </c>
      <c r="V178" s="347">
        <f t="shared" si="152"/>
        <v>1</v>
      </c>
      <c r="W178" s="99">
        <f t="shared" si="179"/>
        <v>240</v>
      </c>
      <c r="X178" s="99">
        <f t="shared" si="179"/>
        <v>0</v>
      </c>
      <c r="Y178" s="99">
        <f t="shared" si="179"/>
        <v>0</v>
      </c>
      <c r="Z178" s="99">
        <f t="shared" si="179"/>
        <v>0</v>
      </c>
      <c r="AA178" s="99">
        <f t="shared" si="179"/>
        <v>0</v>
      </c>
      <c r="AB178" s="99">
        <f t="shared" si="179"/>
        <v>0</v>
      </c>
      <c r="AC178" s="99">
        <f t="shared" si="179"/>
        <v>0</v>
      </c>
      <c r="AD178" s="99">
        <f t="shared" si="179"/>
        <v>0</v>
      </c>
      <c r="AE178" s="99">
        <f t="shared" si="179"/>
        <v>0</v>
      </c>
      <c r="AF178" s="99">
        <f t="shared" si="179"/>
        <v>0</v>
      </c>
      <c r="AG178" s="99">
        <f t="shared" si="179"/>
        <v>0</v>
      </c>
      <c r="AH178" s="99">
        <f t="shared" si="179"/>
        <v>0</v>
      </c>
      <c r="AI178" s="99">
        <f t="shared" si="179"/>
        <v>0</v>
      </c>
      <c r="AJ178" s="99">
        <f t="shared" si="179"/>
        <v>0</v>
      </c>
      <c r="AK178" s="99">
        <f t="shared" si="179"/>
        <v>0</v>
      </c>
      <c r="AL178" s="99">
        <f t="shared" si="179"/>
        <v>0</v>
      </c>
      <c r="AM178" s="99">
        <f t="shared" si="179"/>
        <v>0</v>
      </c>
      <c r="AN178" s="99">
        <f t="shared" si="179"/>
        <v>0</v>
      </c>
      <c r="AO178" s="99">
        <f t="shared" si="179"/>
        <v>0</v>
      </c>
      <c r="AP178" s="99">
        <f t="shared" si="179"/>
        <v>0</v>
      </c>
      <c r="AQ178" s="99">
        <f t="shared" si="179"/>
        <v>0</v>
      </c>
      <c r="AR178" s="99">
        <f t="shared" si="179"/>
        <v>0</v>
      </c>
      <c r="AS178" s="99">
        <f t="shared" si="179"/>
        <v>0</v>
      </c>
      <c r="AT178" s="99">
        <f t="shared" si="179"/>
        <v>0</v>
      </c>
      <c r="AU178" s="99">
        <f t="shared" si="179"/>
        <v>0</v>
      </c>
      <c r="AV178" s="99">
        <f t="shared" si="179"/>
        <v>0</v>
      </c>
      <c r="AW178" s="99">
        <f t="shared" si="179"/>
        <v>0</v>
      </c>
      <c r="AX178" s="99">
        <f t="shared" si="179"/>
        <v>0</v>
      </c>
      <c r="AY178" s="99">
        <f t="shared" si="179"/>
        <v>0</v>
      </c>
      <c r="AZ178" s="99">
        <f t="shared" si="179"/>
        <v>0</v>
      </c>
      <c r="BA178" s="99">
        <f t="shared" si="179"/>
        <v>0</v>
      </c>
      <c r="BB178" s="353"/>
      <c r="BC178" s="390">
        <f t="shared" si="167"/>
        <v>604.79999999999995</v>
      </c>
    </row>
    <row r="179" spans="1:55" ht="29.15" customHeight="1" x14ac:dyDescent="0.3">
      <c r="A179" s="752"/>
      <c r="B179" s="755"/>
      <c r="C179" s="756"/>
      <c r="D179" s="245" t="s">
        <v>43</v>
      </c>
      <c r="E179" s="99">
        <f>E183</f>
        <v>60</v>
      </c>
      <c r="F179" s="99">
        <f t="shared" ref="F179:BA179" si="180">F183</f>
        <v>0</v>
      </c>
      <c r="G179" s="337">
        <f t="shared" si="180"/>
        <v>0</v>
      </c>
      <c r="H179" s="99">
        <f t="shared" si="180"/>
        <v>0</v>
      </c>
      <c r="I179" s="99">
        <f t="shared" si="180"/>
        <v>0</v>
      </c>
      <c r="J179" s="337">
        <f t="shared" si="180"/>
        <v>0</v>
      </c>
      <c r="K179" s="99">
        <f t="shared" si="180"/>
        <v>0</v>
      </c>
      <c r="L179" s="99">
        <f t="shared" si="180"/>
        <v>0</v>
      </c>
      <c r="M179" s="99">
        <f t="shared" si="180"/>
        <v>0</v>
      </c>
      <c r="N179" s="99">
        <f>N183</f>
        <v>0</v>
      </c>
      <c r="O179" s="99">
        <f t="shared" si="180"/>
        <v>0</v>
      </c>
      <c r="P179" s="99">
        <f t="shared" si="180"/>
        <v>0</v>
      </c>
      <c r="Q179" s="99">
        <f t="shared" si="180"/>
        <v>0</v>
      </c>
      <c r="R179" s="99">
        <f t="shared" si="180"/>
        <v>0</v>
      </c>
      <c r="S179" s="99" t="str">
        <f t="shared" si="180"/>
        <v>Х</v>
      </c>
      <c r="T179" s="493">
        <f t="shared" si="180"/>
        <v>0</v>
      </c>
      <c r="U179" s="493">
        <f t="shared" si="180"/>
        <v>0</v>
      </c>
      <c r="V179" s="347" t="e">
        <f t="shared" si="152"/>
        <v>#DIV/0!</v>
      </c>
      <c r="W179" s="99">
        <f t="shared" si="180"/>
        <v>60</v>
      </c>
      <c r="X179" s="99">
        <f t="shared" si="180"/>
        <v>0</v>
      </c>
      <c r="Y179" s="99">
        <f t="shared" si="180"/>
        <v>0</v>
      </c>
      <c r="Z179" s="99">
        <f t="shared" si="180"/>
        <v>0</v>
      </c>
      <c r="AA179" s="99">
        <f t="shared" si="180"/>
        <v>0</v>
      </c>
      <c r="AB179" s="99">
        <f t="shared" si="180"/>
        <v>0</v>
      </c>
      <c r="AC179" s="99">
        <f t="shared" si="180"/>
        <v>0</v>
      </c>
      <c r="AD179" s="99">
        <f t="shared" si="180"/>
        <v>0</v>
      </c>
      <c r="AE179" s="99">
        <f t="shared" si="180"/>
        <v>0</v>
      </c>
      <c r="AF179" s="99">
        <f t="shared" si="180"/>
        <v>0</v>
      </c>
      <c r="AG179" s="99">
        <f t="shared" si="180"/>
        <v>0</v>
      </c>
      <c r="AH179" s="99">
        <f t="shared" si="180"/>
        <v>0</v>
      </c>
      <c r="AI179" s="99">
        <f t="shared" si="180"/>
        <v>0</v>
      </c>
      <c r="AJ179" s="99">
        <f t="shared" si="180"/>
        <v>0</v>
      </c>
      <c r="AK179" s="99">
        <f t="shared" si="180"/>
        <v>0</v>
      </c>
      <c r="AL179" s="99">
        <f t="shared" si="180"/>
        <v>0</v>
      </c>
      <c r="AM179" s="99">
        <f t="shared" si="180"/>
        <v>0</v>
      </c>
      <c r="AN179" s="99">
        <f t="shared" si="180"/>
        <v>0</v>
      </c>
      <c r="AO179" s="99">
        <f t="shared" si="180"/>
        <v>0</v>
      </c>
      <c r="AP179" s="99">
        <f t="shared" si="180"/>
        <v>0</v>
      </c>
      <c r="AQ179" s="99">
        <f t="shared" si="180"/>
        <v>0</v>
      </c>
      <c r="AR179" s="99">
        <f t="shared" si="180"/>
        <v>0</v>
      </c>
      <c r="AS179" s="99">
        <f t="shared" si="180"/>
        <v>0</v>
      </c>
      <c r="AT179" s="99">
        <f t="shared" si="180"/>
        <v>0</v>
      </c>
      <c r="AU179" s="99">
        <f t="shared" si="180"/>
        <v>0</v>
      </c>
      <c r="AV179" s="99">
        <f t="shared" si="180"/>
        <v>0</v>
      </c>
      <c r="AW179" s="99">
        <f t="shared" si="180"/>
        <v>0</v>
      </c>
      <c r="AX179" s="99">
        <f t="shared" si="180"/>
        <v>0</v>
      </c>
      <c r="AY179" s="99">
        <f t="shared" si="180"/>
        <v>0</v>
      </c>
      <c r="AZ179" s="99">
        <f t="shared" si="180"/>
        <v>0</v>
      </c>
      <c r="BA179" s="99">
        <f t="shared" si="180"/>
        <v>0</v>
      </c>
      <c r="BB179" s="353"/>
      <c r="BC179" s="390">
        <f>H179+K179+N179+Q179+T179+W179+Z179+AE179+AJ179+AO179+AT179+AY179+AC179</f>
        <v>60</v>
      </c>
    </row>
    <row r="180" spans="1:55" ht="36.799999999999997" customHeight="1" x14ac:dyDescent="0.3">
      <c r="A180" s="646" t="s">
        <v>367</v>
      </c>
      <c r="B180" s="649" t="s">
        <v>292</v>
      </c>
      <c r="C180" s="649"/>
      <c r="D180" s="225" t="s">
        <v>41</v>
      </c>
      <c r="E180" s="110">
        <f>E182+E183</f>
        <v>664.8</v>
      </c>
      <c r="F180" s="110">
        <f>F182+F183</f>
        <v>364.8</v>
      </c>
      <c r="G180" s="342">
        <f t="shared" ref="G180:G182" si="181">F180/E180</f>
        <v>0.54873646209386284</v>
      </c>
      <c r="H180" s="433">
        <f t="shared" ref="H180:BA180" si="182">H182+H183</f>
        <v>0</v>
      </c>
      <c r="I180" s="433">
        <f t="shared" si="182"/>
        <v>0</v>
      </c>
      <c r="J180" s="334">
        <f t="shared" si="182"/>
        <v>0</v>
      </c>
      <c r="K180" s="433">
        <f t="shared" si="182"/>
        <v>0</v>
      </c>
      <c r="L180" s="433">
        <f t="shared" si="182"/>
        <v>0</v>
      </c>
      <c r="M180" s="110">
        <f t="shared" si="182"/>
        <v>0</v>
      </c>
      <c r="N180" s="433">
        <f t="shared" si="182"/>
        <v>214.8</v>
      </c>
      <c r="O180" s="433">
        <f t="shared" si="182"/>
        <v>214.8</v>
      </c>
      <c r="P180" s="342">
        <f t="shared" ref="P180:P182" si="183">O180/N180</f>
        <v>1</v>
      </c>
      <c r="Q180" s="433">
        <f t="shared" si="182"/>
        <v>0</v>
      </c>
      <c r="R180" s="433">
        <f t="shared" si="182"/>
        <v>0</v>
      </c>
      <c r="S180" s="328" t="str">
        <f t="shared" ref="S180:S182" si="184">S34</f>
        <v>Х</v>
      </c>
      <c r="T180" s="500">
        <f>T182+T183</f>
        <v>150</v>
      </c>
      <c r="U180" s="500">
        <f t="shared" si="182"/>
        <v>150</v>
      </c>
      <c r="V180" s="342">
        <f t="shared" si="152"/>
        <v>1</v>
      </c>
      <c r="W180" s="110">
        <f t="shared" si="182"/>
        <v>300</v>
      </c>
      <c r="X180" s="110">
        <f t="shared" si="182"/>
        <v>0</v>
      </c>
      <c r="Y180" s="110">
        <f t="shared" si="182"/>
        <v>0</v>
      </c>
      <c r="Z180" s="110">
        <f t="shared" si="182"/>
        <v>0</v>
      </c>
      <c r="AA180" s="110">
        <f t="shared" si="182"/>
        <v>0</v>
      </c>
      <c r="AB180" s="110">
        <f t="shared" si="182"/>
        <v>0</v>
      </c>
      <c r="AC180" s="110">
        <f t="shared" si="182"/>
        <v>0</v>
      </c>
      <c r="AD180" s="110">
        <f t="shared" si="182"/>
        <v>0</v>
      </c>
      <c r="AE180" s="110">
        <f t="shared" si="182"/>
        <v>0</v>
      </c>
      <c r="AF180" s="110">
        <f t="shared" si="182"/>
        <v>0</v>
      </c>
      <c r="AG180" s="110">
        <f t="shared" si="182"/>
        <v>0</v>
      </c>
      <c r="AH180" s="110">
        <f t="shared" si="182"/>
        <v>0</v>
      </c>
      <c r="AI180" s="110">
        <f t="shared" si="182"/>
        <v>0</v>
      </c>
      <c r="AJ180" s="110">
        <f t="shared" si="182"/>
        <v>0</v>
      </c>
      <c r="AK180" s="110">
        <f t="shared" si="182"/>
        <v>0</v>
      </c>
      <c r="AL180" s="110">
        <f t="shared" si="182"/>
        <v>0</v>
      </c>
      <c r="AM180" s="110">
        <f t="shared" si="182"/>
        <v>0</v>
      </c>
      <c r="AN180" s="110">
        <f t="shared" si="182"/>
        <v>0</v>
      </c>
      <c r="AO180" s="110">
        <f t="shared" si="182"/>
        <v>0</v>
      </c>
      <c r="AP180" s="110">
        <f t="shared" si="182"/>
        <v>0</v>
      </c>
      <c r="AQ180" s="110">
        <f t="shared" si="182"/>
        <v>0</v>
      </c>
      <c r="AR180" s="110">
        <f t="shared" si="182"/>
        <v>0</v>
      </c>
      <c r="AS180" s="110">
        <f t="shared" si="182"/>
        <v>0</v>
      </c>
      <c r="AT180" s="110">
        <f t="shared" si="182"/>
        <v>0</v>
      </c>
      <c r="AU180" s="110">
        <f t="shared" si="182"/>
        <v>0</v>
      </c>
      <c r="AV180" s="110">
        <f t="shared" si="182"/>
        <v>0</v>
      </c>
      <c r="AW180" s="110">
        <f t="shared" si="182"/>
        <v>0</v>
      </c>
      <c r="AX180" s="110">
        <f t="shared" si="182"/>
        <v>0</v>
      </c>
      <c r="AY180" s="110">
        <f t="shared" si="182"/>
        <v>0</v>
      </c>
      <c r="AZ180" s="110">
        <f t="shared" si="182"/>
        <v>0</v>
      </c>
      <c r="BA180" s="110">
        <f t="shared" si="182"/>
        <v>0</v>
      </c>
      <c r="BB180" s="353"/>
      <c r="BC180" s="390">
        <f t="shared" si="167"/>
        <v>664.8</v>
      </c>
    </row>
    <row r="181" spans="1:55" ht="36.799999999999997" hidden="1" customHeight="1" x14ac:dyDescent="0.3">
      <c r="A181" s="697"/>
      <c r="B181" s="650"/>
      <c r="C181" s="650"/>
      <c r="D181" s="117" t="s">
        <v>37</v>
      </c>
      <c r="E181" s="110">
        <f t="shared" ref="E181:F184" si="185">H181+K181+N181+Q181+T181+W181+Z181+AE181+AJ181+AO181+AT181+AY181</f>
        <v>0</v>
      </c>
      <c r="F181" s="184"/>
      <c r="G181" s="341" t="e">
        <f t="shared" si="181"/>
        <v>#DIV/0!</v>
      </c>
      <c r="H181" s="439"/>
      <c r="I181" s="439"/>
      <c r="J181" s="332"/>
      <c r="K181" s="439"/>
      <c r="L181" s="439"/>
      <c r="M181" s="204"/>
      <c r="N181" s="439"/>
      <c r="O181" s="439"/>
      <c r="P181" s="341" t="e">
        <f t="shared" si="183"/>
        <v>#DIV/0!</v>
      </c>
      <c r="Q181" s="439"/>
      <c r="R181" s="439"/>
      <c r="S181" s="328" t="str">
        <f t="shared" si="184"/>
        <v>Х</v>
      </c>
      <c r="T181" s="506"/>
      <c r="U181" s="567"/>
      <c r="V181" s="342" t="e">
        <f t="shared" si="152"/>
        <v>#DIV/0!</v>
      </c>
      <c r="W181" s="184"/>
      <c r="X181" s="184"/>
      <c r="Y181" s="204"/>
      <c r="Z181" s="184"/>
      <c r="AA181" s="207"/>
      <c r="AB181" s="208"/>
      <c r="AC181" s="209"/>
      <c r="AD181" s="205"/>
      <c r="AE181" s="184"/>
      <c r="AF181" s="207"/>
      <c r="AG181" s="208"/>
      <c r="AH181" s="209"/>
      <c r="AI181" s="205"/>
      <c r="AJ181" s="184"/>
      <c r="AK181" s="207"/>
      <c r="AL181" s="208"/>
      <c r="AM181" s="209"/>
      <c r="AN181" s="205"/>
      <c r="AO181" s="184"/>
      <c r="AP181" s="207"/>
      <c r="AQ181" s="208"/>
      <c r="AR181" s="209"/>
      <c r="AS181" s="205"/>
      <c r="AT181" s="184"/>
      <c r="AU181" s="206"/>
      <c r="AV181" s="205"/>
      <c r="AW181" s="209"/>
      <c r="AX181" s="205"/>
      <c r="AY181" s="185"/>
      <c r="AZ181" s="209"/>
      <c r="BA181" s="205"/>
      <c r="BB181" s="353"/>
      <c r="BC181" s="390">
        <f t="shared" si="167"/>
        <v>0</v>
      </c>
    </row>
    <row r="182" spans="1:55" ht="36.799999999999997" customHeight="1" x14ac:dyDescent="0.3">
      <c r="A182" s="697"/>
      <c r="B182" s="650"/>
      <c r="C182" s="650"/>
      <c r="D182" s="117" t="s">
        <v>2</v>
      </c>
      <c r="E182" s="110">
        <f>H182+K182+N182+Q182+T182+W182+Z182+AE182+AJ182+AO182+AT182+AY182</f>
        <v>604.79999999999995</v>
      </c>
      <c r="F182" s="110">
        <f t="shared" si="185"/>
        <v>364.8</v>
      </c>
      <c r="G182" s="341">
        <f t="shared" si="181"/>
        <v>0.60317460317460325</v>
      </c>
      <c r="H182" s="440">
        <v>0</v>
      </c>
      <c r="I182" s="440">
        <v>0</v>
      </c>
      <c r="J182" s="332"/>
      <c r="K182" s="439">
        <v>0</v>
      </c>
      <c r="L182" s="439">
        <v>0</v>
      </c>
      <c r="M182" s="204"/>
      <c r="N182" s="445">
        <v>214.8</v>
      </c>
      <c r="O182" s="445">
        <v>214.8</v>
      </c>
      <c r="P182" s="341">
        <f t="shared" si="183"/>
        <v>1</v>
      </c>
      <c r="Q182" s="574">
        <v>0</v>
      </c>
      <c r="R182" s="574">
        <v>0</v>
      </c>
      <c r="S182" s="328" t="str">
        <f t="shared" si="184"/>
        <v>Х</v>
      </c>
      <c r="T182" s="506">
        <v>150</v>
      </c>
      <c r="U182" s="567">
        <v>150</v>
      </c>
      <c r="V182" s="342">
        <f t="shared" si="152"/>
        <v>1</v>
      </c>
      <c r="W182" s="184">
        <v>240</v>
      </c>
      <c r="X182" s="184"/>
      <c r="Y182" s="204"/>
      <c r="Z182" s="184"/>
      <c r="AA182" s="207"/>
      <c r="AB182" s="208"/>
      <c r="AC182" s="209"/>
      <c r="AD182" s="205"/>
      <c r="AE182" s="184"/>
      <c r="AF182" s="207"/>
      <c r="AG182" s="208"/>
      <c r="AH182" s="209"/>
      <c r="AI182" s="205"/>
      <c r="AJ182" s="184"/>
      <c r="AK182" s="207"/>
      <c r="AL182" s="208"/>
      <c r="AM182" s="209"/>
      <c r="AN182" s="205"/>
      <c r="AO182" s="184"/>
      <c r="AP182" s="207"/>
      <c r="AQ182" s="208"/>
      <c r="AR182" s="209"/>
      <c r="AS182" s="205"/>
      <c r="AT182" s="184"/>
      <c r="AU182" s="206"/>
      <c r="AV182" s="205"/>
      <c r="AW182" s="209"/>
      <c r="AX182" s="205"/>
      <c r="AY182" s="185"/>
      <c r="AZ182" s="209"/>
      <c r="BA182" s="205"/>
      <c r="BB182" s="353"/>
      <c r="BC182" s="390">
        <f t="shared" si="167"/>
        <v>604.79999999999995</v>
      </c>
    </row>
    <row r="183" spans="1:55" ht="36.799999999999997" customHeight="1" x14ac:dyDescent="0.3">
      <c r="A183" s="697"/>
      <c r="B183" s="650"/>
      <c r="C183" s="650"/>
      <c r="D183" s="120" t="s">
        <v>43</v>
      </c>
      <c r="E183" s="110">
        <f>H183+K183+N183+Q183+T183+W183+Z183+AE183+AJ183+AO183+AT183+AY183</f>
        <v>60</v>
      </c>
      <c r="F183" s="110">
        <f t="shared" si="185"/>
        <v>0</v>
      </c>
      <c r="G183" s="341">
        <f>F183/E183</f>
        <v>0</v>
      </c>
      <c r="H183" s="440">
        <v>0</v>
      </c>
      <c r="I183" s="440">
        <v>0</v>
      </c>
      <c r="J183" s="332"/>
      <c r="K183" s="439">
        <v>0</v>
      </c>
      <c r="L183" s="439">
        <v>0</v>
      </c>
      <c r="M183" s="204"/>
      <c r="N183" s="439">
        <v>0</v>
      </c>
      <c r="O183" s="439">
        <v>0</v>
      </c>
      <c r="P183" s="205"/>
      <c r="Q183" s="575">
        <v>0</v>
      </c>
      <c r="R183" s="575">
        <v>0</v>
      </c>
      <c r="S183" s="328" t="str">
        <f t="shared" ref="S183" si="186">S37</f>
        <v>Х</v>
      </c>
      <c r="T183" s="506">
        <v>0</v>
      </c>
      <c r="U183" s="567">
        <v>0</v>
      </c>
      <c r="V183" s="342" t="e">
        <f t="shared" si="152"/>
        <v>#DIV/0!</v>
      </c>
      <c r="W183" s="184">
        <v>60</v>
      </c>
      <c r="X183" s="184"/>
      <c r="Y183" s="204"/>
      <c r="Z183" s="184"/>
      <c r="AA183" s="207"/>
      <c r="AB183" s="208"/>
      <c r="AC183" s="209"/>
      <c r="AD183" s="205"/>
      <c r="AE183" s="184"/>
      <c r="AF183" s="207"/>
      <c r="AG183" s="208"/>
      <c r="AH183" s="209"/>
      <c r="AI183" s="205"/>
      <c r="AJ183" s="184"/>
      <c r="AK183" s="207"/>
      <c r="AL183" s="208"/>
      <c r="AM183" s="209"/>
      <c r="AN183" s="205"/>
      <c r="AO183" s="184"/>
      <c r="AP183" s="207"/>
      <c r="AQ183" s="208"/>
      <c r="AR183" s="209"/>
      <c r="AS183" s="205"/>
      <c r="AT183" s="184"/>
      <c r="AU183" s="206"/>
      <c r="AV183" s="205"/>
      <c r="AW183" s="209"/>
      <c r="AX183" s="205"/>
      <c r="AY183" s="185"/>
      <c r="AZ183" s="209"/>
      <c r="BA183" s="205"/>
      <c r="BB183" s="353"/>
      <c r="BC183" s="390">
        <f t="shared" si="167"/>
        <v>60</v>
      </c>
    </row>
    <row r="184" spans="1:55" ht="36.799999999999997" hidden="1" customHeight="1" x14ac:dyDescent="0.3">
      <c r="A184" s="698"/>
      <c r="B184" s="650"/>
      <c r="C184" s="650"/>
      <c r="D184" s="399" t="s">
        <v>267</v>
      </c>
      <c r="E184" s="110">
        <f t="shared" si="185"/>
        <v>0</v>
      </c>
      <c r="F184" s="184"/>
      <c r="G184" s="185"/>
      <c r="H184" s="439"/>
      <c r="I184" s="439"/>
      <c r="J184" s="332"/>
      <c r="K184" s="439"/>
      <c r="L184" s="439"/>
      <c r="M184" s="204"/>
      <c r="N184" s="439"/>
      <c r="O184" s="439"/>
      <c r="P184" s="205"/>
      <c r="Q184" s="439"/>
      <c r="R184" s="439"/>
      <c r="S184" s="204"/>
      <c r="T184" s="506"/>
      <c r="U184" s="567"/>
      <c r="V184" s="204"/>
      <c r="W184" s="184"/>
      <c r="X184" s="184"/>
      <c r="Y184" s="204"/>
      <c r="Z184" s="184"/>
      <c r="AA184" s="207"/>
      <c r="AB184" s="208"/>
      <c r="AC184" s="209"/>
      <c r="AD184" s="205"/>
      <c r="AE184" s="184"/>
      <c r="AF184" s="207"/>
      <c r="AG184" s="208"/>
      <c r="AH184" s="209"/>
      <c r="AI184" s="205"/>
      <c r="AJ184" s="184"/>
      <c r="AK184" s="207"/>
      <c r="AL184" s="208"/>
      <c r="AM184" s="209"/>
      <c r="AN184" s="205"/>
      <c r="AO184" s="184"/>
      <c r="AP184" s="207"/>
      <c r="AQ184" s="208"/>
      <c r="AR184" s="209"/>
      <c r="AS184" s="205"/>
      <c r="AT184" s="184"/>
      <c r="AU184" s="206"/>
      <c r="AV184" s="205"/>
      <c r="AW184" s="209"/>
      <c r="AX184" s="205"/>
      <c r="AY184" s="185"/>
      <c r="AZ184" s="209"/>
      <c r="BA184" s="205"/>
      <c r="BB184" s="353"/>
      <c r="BC184" s="390">
        <f t="shared" si="167"/>
        <v>0</v>
      </c>
    </row>
    <row r="185" spans="1:55" ht="22.55" customHeight="1" x14ac:dyDescent="0.3">
      <c r="A185" s="676" t="s">
        <v>260</v>
      </c>
      <c r="B185" s="676"/>
      <c r="C185" s="676"/>
      <c r="D185" s="676"/>
      <c r="E185" s="676"/>
      <c r="F185" s="676"/>
      <c r="G185" s="676"/>
      <c r="H185" s="676"/>
      <c r="I185" s="676"/>
      <c r="J185" s="676"/>
      <c r="K185" s="676"/>
      <c r="L185" s="676"/>
      <c r="M185" s="676"/>
      <c r="N185" s="676"/>
      <c r="O185" s="676"/>
      <c r="P185" s="676"/>
      <c r="Q185" s="676"/>
      <c r="R185" s="676"/>
      <c r="S185" s="676"/>
      <c r="T185" s="676"/>
      <c r="U185" s="676"/>
      <c r="V185" s="676"/>
      <c r="W185" s="676"/>
      <c r="X185" s="676"/>
      <c r="Y185" s="676"/>
      <c r="Z185" s="676"/>
      <c r="AA185" s="676"/>
      <c r="AB185" s="676"/>
      <c r="AC185" s="676"/>
      <c r="AD185" s="676"/>
      <c r="AE185" s="676"/>
      <c r="AF185" s="676"/>
      <c r="AG185" s="676"/>
      <c r="AH185" s="676"/>
      <c r="AI185" s="676"/>
      <c r="AJ185" s="676"/>
      <c r="AK185" s="676"/>
      <c r="AL185" s="676"/>
      <c r="AM185" s="676"/>
      <c r="AN185" s="676"/>
      <c r="AO185" s="676"/>
      <c r="AP185" s="676"/>
      <c r="AQ185" s="676"/>
      <c r="AR185" s="676"/>
      <c r="AS185" s="676"/>
      <c r="AT185" s="676"/>
      <c r="AU185" s="676"/>
      <c r="AV185" s="676"/>
      <c r="AW185" s="676"/>
      <c r="AX185" s="676"/>
      <c r="AY185" s="676"/>
      <c r="AZ185" s="676"/>
      <c r="BA185" s="676"/>
      <c r="BB185" s="676"/>
      <c r="BC185" s="390">
        <f t="shared" si="167"/>
        <v>0</v>
      </c>
    </row>
    <row r="186" spans="1:55" ht="18.8" customHeight="1" x14ac:dyDescent="0.3">
      <c r="A186" s="677" t="s">
        <v>311</v>
      </c>
      <c r="B186" s="678"/>
      <c r="C186" s="679"/>
      <c r="D186" s="225" t="s">
        <v>41</v>
      </c>
      <c r="E186" s="237">
        <f>E187+E188+E189</f>
        <v>11102.255999999999</v>
      </c>
      <c r="F186" s="237">
        <f t="shared" ref="F186" si="187">F187+F188+F189</f>
        <v>3815.3360000000002</v>
      </c>
      <c r="G186" s="342">
        <f t="shared" ref="G186:G205" si="188">F186/E186</f>
        <v>0.34365411858634859</v>
      </c>
      <c r="H186" s="346">
        <f>H187+H188+H189</f>
        <v>729.44299999999998</v>
      </c>
      <c r="I186" s="346">
        <f>I187+I188+I189</f>
        <v>729.44299999999998</v>
      </c>
      <c r="J186" s="346">
        <f t="shared" ref="J186:BA186" si="189">J187+J188+J189</f>
        <v>1</v>
      </c>
      <c r="K186" s="346">
        <f t="shared" si="189"/>
        <v>1301.0930000000001</v>
      </c>
      <c r="L186" s="346">
        <f t="shared" si="189"/>
        <v>1301.0930000000001</v>
      </c>
      <c r="M186" s="346">
        <f t="shared" si="189"/>
        <v>0</v>
      </c>
      <c r="N186" s="346">
        <f t="shared" si="189"/>
        <v>1634.8</v>
      </c>
      <c r="O186" s="346">
        <f t="shared" si="189"/>
        <v>1634.8</v>
      </c>
      <c r="P186" s="346">
        <f t="shared" si="189"/>
        <v>2</v>
      </c>
      <c r="Q186" s="346">
        <f t="shared" si="189"/>
        <v>0</v>
      </c>
      <c r="R186" s="346">
        <f t="shared" si="189"/>
        <v>0</v>
      </c>
      <c r="S186" s="328">
        <f t="shared" ref="S186:S187" si="190">S40</f>
        <v>0</v>
      </c>
      <c r="T186" s="507">
        <f t="shared" si="189"/>
        <v>150</v>
      </c>
      <c r="U186" s="507">
        <f t="shared" si="189"/>
        <v>150</v>
      </c>
      <c r="V186" s="342">
        <f t="shared" ref="V186:V205" si="191">U186/T186</f>
        <v>1</v>
      </c>
      <c r="W186" s="346">
        <f t="shared" si="189"/>
        <v>1481.9</v>
      </c>
      <c r="X186" s="346">
        <f t="shared" si="189"/>
        <v>0</v>
      </c>
      <c r="Y186" s="346">
        <f t="shared" si="189"/>
        <v>0</v>
      </c>
      <c r="Z186" s="346">
        <f t="shared" si="189"/>
        <v>1251</v>
      </c>
      <c r="AA186" s="346">
        <f t="shared" si="189"/>
        <v>0</v>
      </c>
      <c r="AB186" s="346">
        <f t="shared" si="189"/>
        <v>0</v>
      </c>
      <c r="AC186" s="346">
        <f t="shared" si="189"/>
        <v>0</v>
      </c>
      <c r="AD186" s="346">
        <f t="shared" si="189"/>
        <v>0</v>
      </c>
      <c r="AE186" s="346">
        <f t="shared" si="189"/>
        <v>530</v>
      </c>
      <c r="AF186" s="346">
        <f t="shared" si="189"/>
        <v>0</v>
      </c>
      <c r="AG186" s="346">
        <f t="shared" si="189"/>
        <v>0</v>
      </c>
      <c r="AH186" s="346">
        <f t="shared" si="189"/>
        <v>0</v>
      </c>
      <c r="AI186" s="346">
        <f t="shared" si="189"/>
        <v>0</v>
      </c>
      <c r="AJ186" s="346">
        <f>AJ187+AJ188+AJ189</f>
        <v>1084.02</v>
      </c>
      <c r="AK186" s="346">
        <f t="shared" si="189"/>
        <v>0</v>
      </c>
      <c r="AL186" s="346">
        <f t="shared" si="189"/>
        <v>0</v>
      </c>
      <c r="AM186" s="346">
        <f t="shared" si="189"/>
        <v>0</v>
      </c>
      <c r="AN186" s="346">
        <f t="shared" si="189"/>
        <v>0</v>
      </c>
      <c r="AO186" s="346">
        <f t="shared" si="189"/>
        <v>1130</v>
      </c>
      <c r="AP186" s="346">
        <f t="shared" si="189"/>
        <v>0</v>
      </c>
      <c r="AQ186" s="346">
        <f t="shared" si="189"/>
        <v>0</v>
      </c>
      <c r="AR186" s="346">
        <f t="shared" si="189"/>
        <v>0</v>
      </c>
      <c r="AS186" s="346">
        <f t="shared" si="189"/>
        <v>0</v>
      </c>
      <c r="AT186" s="346">
        <f t="shared" si="189"/>
        <v>1000</v>
      </c>
      <c r="AU186" s="346">
        <f t="shared" si="189"/>
        <v>0</v>
      </c>
      <c r="AV186" s="346">
        <f t="shared" si="189"/>
        <v>0</v>
      </c>
      <c r="AW186" s="346">
        <f t="shared" si="189"/>
        <v>0</v>
      </c>
      <c r="AX186" s="346">
        <f t="shared" si="189"/>
        <v>0</v>
      </c>
      <c r="AY186" s="346">
        <f t="shared" si="189"/>
        <v>750</v>
      </c>
      <c r="AZ186" s="346">
        <f t="shared" si="189"/>
        <v>0</v>
      </c>
      <c r="BA186" s="346">
        <f t="shared" si="189"/>
        <v>0</v>
      </c>
      <c r="BB186" s="655"/>
      <c r="BC186" s="390">
        <f t="shared" si="167"/>
        <v>11042.256000000001</v>
      </c>
    </row>
    <row r="187" spans="1:55" ht="36.799999999999997" hidden="1" customHeight="1" x14ac:dyDescent="0.3">
      <c r="A187" s="680"/>
      <c r="B187" s="681"/>
      <c r="C187" s="682"/>
      <c r="D187" s="117" t="s">
        <v>37</v>
      </c>
      <c r="E187" s="215"/>
      <c r="F187" s="215"/>
      <c r="G187" s="342" t="e">
        <f t="shared" si="188"/>
        <v>#DIV/0!</v>
      </c>
      <c r="H187" s="441"/>
      <c r="I187" s="441"/>
      <c r="J187" s="335"/>
      <c r="K187" s="441"/>
      <c r="L187" s="441"/>
      <c r="M187" s="215"/>
      <c r="N187" s="441"/>
      <c r="O187" s="441"/>
      <c r="P187" s="215"/>
      <c r="Q187" s="441"/>
      <c r="R187" s="441"/>
      <c r="S187" s="328">
        <f t="shared" si="190"/>
        <v>0</v>
      </c>
      <c r="T187" s="508"/>
      <c r="U187" s="508"/>
      <c r="V187" s="342" t="e">
        <f t="shared" si="191"/>
        <v>#DIV/0!</v>
      </c>
      <c r="W187" s="215"/>
      <c r="X187" s="215"/>
      <c r="Y187" s="215"/>
      <c r="Z187" s="215"/>
      <c r="AA187" s="265"/>
      <c r="AB187" s="266"/>
      <c r="AC187" s="267"/>
      <c r="AD187" s="268"/>
      <c r="AE187" s="215"/>
      <c r="AF187" s="265"/>
      <c r="AG187" s="266"/>
      <c r="AH187" s="267"/>
      <c r="AI187" s="268"/>
      <c r="AJ187" s="215"/>
      <c r="AK187" s="265"/>
      <c r="AL187" s="266"/>
      <c r="AM187" s="267"/>
      <c r="AN187" s="268"/>
      <c r="AO187" s="215"/>
      <c r="AP187" s="265"/>
      <c r="AQ187" s="269"/>
      <c r="AR187" s="270"/>
      <c r="AS187" s="215"/>
      <c r="AT187" s="215"/>
      <c r="AU187" s="268"/>
      <c r="AV187" s="268"/>
      <c r="AW187" s="267"/>
      <c r="AX187" s="215"/>
      <c r="AY187" s="215"/>
      <c r="AZ187" s="215"/>
      <c r="BA187" s="268"/>
      <c r="BB187" s="656"/>
      <c r="BC187" s="390">
        <f t="shared" si="167"/>
        <v>0</v>
      </c>
    </row>
    <row r="188" spans="1:55" ht="31.95" customHeight="1" x14ac:dyDescent="0.3">
      <c r="A188" s="680"/>
      <c r="B188" s="681"/>
      <c r="C188" s="682"/>
      <c r="D188" s="117" t="s">
        <v>2</v>
      </c>
      <c r="E188" s="233">
        <f>T188+K188+N188+W188</f>
        <v>604.79999999999995</v>
      </c>
      <c r="F188" s="233">
        <f>U188+L188+O188</f>
        <v>364.8</v>
      </c>
      <c r="G188" s="342">
        <f t="shared" si="188"/>
        <v>0.60317460317460325</v>
      </c>
      <c r="H188" s="442">
        <f>H182</f>
        <v>0</v>
      </c>
      <c r="I188" s="442">
        <f t="shared" ref="I188:BA188" si="192">I182</f>
        <v>0</v>
      </c>
      <c r="J188" s="328">
        <f t="shared" si="192"/>
        <v>0</v>
      </c>
      <c r="K188" s="442">
        <f t="shared" si="192"/>
        <v>0</v>
      </c>
      <c r="L188" s="442">
        <f t="shared" si="192"/>
        <v>0</v>
      </c>
      <c r="M188" s="233">
        <f t="shared" si="192"/>
        <v>0</v>
      </c>
      <c r="N188" s="442">
        <f t="shared" si="192"/>
        <v>214.8</v>
      </c>
      <c r="O188" s="442">
        <f t="shared" si="192"/>
        <v>214.8</v>
      </c>
      <c r="P188" s="233">
        <f t="shared" si="192"/>
        <v>1</v>
      </c>
      <c r="Q188" s="442">
        <f t="shared" si="192"/>
        <v>0</v>
      </c>
      <c r="R188" s="442">
        <f t="shared" si="192"/>
        <v>0</v>
      </c>
      <c r="S188" s="328">
        <f>S42</f>
        <v>0</v>
      </c>
      <c r="T188" s="509">
        <f t="shared" si="192"/>
        <v>150</v>
      </c>
      <c r="U188" s="509">
        <f t="shared" si="192"/>
        <v>150</v>
      </c>
      <c r="V188" s="342">
        <f t="shared" si="191"/>
        <v>1</v>
      </c>
      <c r="W188" s="233">
        <f t="shared" si="192"/>
        <v>240</v>
      </c>
      <c r="X188" s="233">
        <f t="shared" si="192"/>
        <v>0</v>
      </c>
      <c r="Y188" s="233">
        <f t="shared" si="192"/>
        <v>0</v>
      </c>
      <c r="Z188" s="233">
        <f t="shared" si="192"/>
        <v>0</v>
      </c>
      <c r="AA188" s="233">
        <f t="shared" si="192"/>
        <v>0</v>
      </c>
      <c r="AB188" s="233">
        <f t="shared" si="192"/>
        <v>0</v>
      </c>
      <c r="AC188" s="233">
        <f t="shared" si="192"/>
        <v>0</v>
      </c>
      <c r="AD188" s="233">
        <f t="shared" si="192"/>
        <v>0</v>
      </c>
      <c r="AE188" s="233">
        <f t="shared" si="192"/>
        <v>0</v>
      </c>
      <c r="AF188" s="233">
        <f t="shared" si="192"/>
        <v>0</v>
      </c>
      <c r="AG188" s="233">
        <f t="shared" si="192"/>
        <v>0</v>
      </c>
      <c r="AH188" s="233">
        <f t="shared" si="192"/>
        <v>0</v>
      </c>
      <c r="AI188" s="233">
        <f t="shared" si="192"/>
        <v>0</v>
      </c>
      <c r="AJ188" s="233">
        <f t="shared" si="192"/>
        <v>0</v>
      </c>
      <c r="AK188" s="233">
        <f t="shared" si="192"/>
        <v>0</v>
      </c>
      <c r="AL188" s="233">
        <f t="shared" si="192"/>
        <v>0</v>
      </c>
      <c r="AM188" s="233">
        <f t="shared" si="192"/>
        <v>0</v>
      </c>
      <c r="AN188" s="233">
        <f t="shared" si="192"/>
        <v>0</v>
      </c>
      <c r="AO188" s="233">
        <f t="shared" si="192"/>
        <v>0</v>
      </c>
      <c r="AP188" s="233">
        <f t="shared" si="192"/>
        <v>0</v>
      </c>
      <c r="AQ188" s="233">
        <f t="shared" si="192"/>
        <v>0</v>
      </c>
      <c r="AR188" s="233">
        <f t="shared" si="192"/>
        <v>0</v>
      </c>
      <c r="AS188" s="233">
        <f t="shared" si="192"/>
        <v>0</v>
      </c>
      <c r="AT188" s="233">
        <f t="shared" si="192"/>
        <v>0</v>
      </c>
      <c r="AU188" s="233">
        <f t="shared" si="192"/>
        <v>0</v>
      </c>
      <c r="AV188" s="233">
        <f t="shared" si="192"/>
        <v>0</v>
      </c>
      <c r="AW188" s="233">
        <f t="shared" si="192"/>
        <v>0</v>
      </c>
      <c r="AX188" s="233">
        <f t="shared" si="192"/>
        <v>0</v>
      </c>
      <c r="AY188" s="233">
        <f t="shared" si="192"/>
        <v>0</v>
      </c>
      <c r="AZ188" s="233">
        <f t="shared" si="192"/>
        <v>0</v>
      </c>
      <c r="BA188" s="233">
        <f t="shared" si="192"/>
        <v>0</v>
      </c>
      <c r="BB188" s="656"/>
      <c r="BC188" s="390">
        <f>H188+K188+N188+Q188+T188+W188+Z188+AE188+AJ188+AO188+AT188+AY188+AC188</f>
        <v>604.79999999999995</v>
      </c>
    </row>
    <row r="189" spans="1:55" ht="20.2" customHeight="1" x14ac:dyDescent="0.3">
      <c r="A189" s="680"/>
      <c r="B189" s="681"/>
      <c r="C189" s="682"/>
      <c r="D189" s="120" t="s">
        <v>43</v>
      </c>
      <c r="E189" s="233">
        <f>E43+E183</f>
        <v>10497.456</v>
      </c>
      <c r="F189" s="233">
        <f>F43</f>
        <v>3450.5360000000001</v>
      </c>
      <c r="G189" s="342">
        <f t="shared" si="188"/>
        <v>0.3287021160174427</v>
      </c>
      <c r="H189" s="442">
        <f t="shared" ref="H189:S189" si="193">H43</f>
        <v>729.44299999999998</v>
      </c>
      <c r="I189" s="442">
        <f t="shared" si="193"/>
        <v>729.44299999999998</v>
      </c>
      <c r="J189" s="328">
        <f t="shared" si="193"/>
        <v>1</v>
      </c>
      <c r="K189" s="442">
        <f t="shared" si="193"/>
        <v>1301.0930000000001</v>
      </c>
      <c r="L189" s="442">
        <f t="shared" si="193"/>
        <v>1301.0930000000001</v>
      </c>
      <c r="M189" s="233">
        <f t="shared" si="193"/>
        <v>0</v>
      </c>
      <c r="N189" s="442">
        <f t="shared" si="193"/>
        <v>1420</v>
      </c>
      <c r="O189" s="442">
        <f t="shared" si="193"/>
        <v>1420</v>
      </c>
      <c r="P189" s="233">
        <f t="shared" si="193"/>
        <v>1</v>
      </c>
      <c r="Q189" s="442">
        <f t="shared" si="193"/>
        <v>0</v>
      </c>
      <c r="R189" s="442">
        <f t="shared" si="193"/>
        <v>0</v>
      </c>
      <c r="S189" s="328">
        <f t="shared" si="193"/>
        <v>0</v>
      </c>
      <c r="T189" s="509">
        <f>T43+T183</f>
        <v>0</v>
      </c>
      <c r="U189" s="509">
        <f t="shared" ref="U189:BA189" si="194">U43</f>
        <v>0</v>
      </c>
      <c r="V189" s="342" t="e">
        <f t="shared" si="191"/>
        <v>#DIV/0!</v>
      </c>
      <c r="W189" s="233">
        <f t="shared" si="194"/>
        <v>1241.9000000000001</v>
      </c>
      <c r="X189" s="233">
        <f t="shared" si="194"/>
        <v>0</v>
      </c>
      <c r="Y189" s="233">
        <f t="shared" si="194"/>
        <v>0</v>
      </c>
      <c r="Z189" s="233">
        <f t="shared" si="194"/>
        <v>1251</v>
      </c>
      <c r="AA189" s="233">
        <f t="shared" si="194"/>
        <v>0</v>
      </c>
      <c r="AB189" s="233">
        <f t="shared" si="194"/>
        <v>0</v>
      </c>
      <c r="AC189" s="233">
        <f t="shared" si="194"/>
        <v>0</v>
      </c>
      <c r="AD189" s="233">
        <f t="shared" si="194"/>
        <v>0</v>
      </c>
      <c r="AE189" s="233">
        <f t="shared" si="194"/>
        <v>530</v>
      </c>
      <c r="AF189" s="233">
        <f t="shared" si="194"/>
        <v>0</v>
      </c>
      <c r="AG189" s="233">
        <f t="shared" si="194"/>
        <v>0</v>
      </c>
      <c r="AH189" s="233">
        <f t="shared" si="194"/>
        <v>0</v>
      </c>
      <c r="AI189" s="233">
        <f t="shared" si="194"/>
        <v>0</v>
      </c>
      <c r="AJ189" s="233">
        <f t="shared" si="194"/>
        <v>1084.02</v>
      </c>
      <c r="AK189" s="233">
        <f t="shared" si="194"/>
        <v>0</v>
      </c>
      <c r="AL189" s="233">
        <f t="shared" si="194"/>
        <v>0</v>
      </c>
      <c r="AM189" s="233">
        <f t="shared" si="194"/>
        <v>0</v>
      </c>
      <c r="AN189" s="233">
        <f t="shared" si="194"/>
        <v>0</v>
      </c>
      <c r="AO189" s="233">
        <f t="shared" si="194"/>
        <v>1130</v>
      </c>
      <c r="AP189" s="233">
        <f t="shared" si="194"/>
        <v>0</v>
      </c>
      <c r="AQ189" s="233">
        <f t="shared" si="194"/>
        <v>0</v>
      </c>
      <c r="AR189" s="233">
        <f t="shared" si="194"/>
        <v>0</v>
      </c>
      <c r="AS189" s="233">
        <f t="shared" si="194"/>
        <v>0</v>
      </c>
      <c r="AT189" s="233">
        <f t="shared" si="194"/>
        <v>1000</v>
      </c>
      <c r="AU189" s="233">
        <f t="shared" si="194"/>
        <v>0</v>
      </c>
      <c r="AV189" s="233">
        <f t="shared" si="194"/>
        <v>0</v>
      </c>
      <c r="AW189" s="233">
        <f t="shared" si="194"/>
        <v>0</v>
      </c>
      <c r="AX189" s="233">
        <f t="shared" si="194"/>
        <v>0</v>
      </c>
      <c r="AY189" s="233">
        <f t="shared" si="194"/>
        <v>750</v>
      </c>
      <c r="AZ189" s="233">
        <f t="shared" si="194"/>
        <v>0</v>
      </c>
      <c r="BA189" s="233">
        <f t="shared" si="194"/>
        <v>0</v>
      </c>
      <c r="BB189" s="656"/>
      <c r="BC189" s="390">
        <f t="shared" si="149"/>
        <v>10437.456</v>
      </c>
    </row>
    <row r="190" spans="1:55" ht="31.95" hidden="1" customHeight="1" x14ac:dyDescent="0.3">
      <c r="A190" s="680"/>
      <c r="B190" s="681"/>
      <c r="C190" s="682"/>
      <c r="D190" s="202" t="s">
        <v>267</v>
      </c>
      <c r="E190" s="224"/>
      <c r="F190" s="224"/>
      <c r="G190" s="342" t="e">
        <f t="shared" si="188"/>
        <v>#DIV/0!</v>
      </c>
      <c r="H190" s="440"/>
      <c r="I190" s="440"/>
      <c r="J190" s="111"/>
      <c r="K190" s="440"/>
      <c r="L190" s="440"/>
      <c r="M190" s="224"/>
      <c r="N190" s="440"/>
      <c r="O190" s="440"/>
      <c r="P190" s="224"/>
      <c r="Q190" s="440"/>
      <c r="R190" s="440"/>
      <c r="S190" s="328">
        <f t="shared" ref="S190:S205" si="195">S44</f>
        <v>0</v>
      </c>
      <c r="T190" s="510"/>
      <c r="U190" s="568"/>
      <c r="V190" s="342" t="e">
        <f t="shared" si="191"/>
        <v>#DIV/0!</v>
      </c>
      <c r="W190" s="224"/>
      <c r="X190" s="224"/>
      <c r="Y190" s="224"/>
      <c r="Z190" s="224"/>
      <c r="AA190" s="272"/>
      <c r="AB190" s="273"/>
      <c r="AC190" s="274"/>
      <c r="AD190" s="271"/>
      <c r="AE190" s="224"/>
      <c r="AF190" s="272"/>
      <c r="AG190" s="273"/>
      <c r="AH190" s="274"/>
      <c r="AI190" s="271"/>
      <c r="AJ190" s="224"/>
      <c r="AK190" s="272"/>
      <c r="AL190" s="273"/>
      <c r="AM190" s="274"/>
      <c r="AN190" s="271"/>
      <c r="AO190" s="224"/>
      <c r="AP190" s="272"/>
      <c r="AQ190" s="273"/>
      <c r="AR190" s="275"/>
      <c r="AS190" s="224"/>
      <c r="AT190" s="224"/>
      <c r="AU190" s="271"/>
      <c r="AV190" s="271"/>
      <c r="AW190" s="274"/>
      <c r="AX190" s="224"/>
      <c r="AY190" s="224"/>
      <c r="AZ190" s="274"/>
      <c r="BA190" s="271"/>
      <c r="BB190" s="656"/>
      <c r="BC190" s="390">
        <f t="shared" si="149"/>
        <v>0</v>
      </c>
    </row>
    <row r="191" spans="1:55" ht="15.05" customHeight="1" x14ac:dyDescent="0.3">
      <c r="A191" s="677" t="s">
        <v>312</v>
      </c>
      <c r="B191" s="678"/>
      <c r="C191" s="679"/>
      <c r="D191" s="225" t="s">
        <v>41</v>
      </c>
      <c r="E191" s="237">
        <f>H191+K191+N191+Q191+T191+W191+Z191+AE191+AJ191+AO191+AT191+AY191</f>
        <v>31252.666960000002</v>
      </c>
      <c r="F191" s="237">
        <f t="shared" ref="E191:F193" si="196">I191+L191+O191+R191+U191+X191+AA191+AF191+AK191+AP191+AU191+AZ191</f>
        <v>5215.00695</v>
      </c>
      <c r="G191" s="342">
        <f t="shared" si="188"/>
        <v>0.1668659816032545</v>
      </c>
      <c r="H191" s="346">
        <f>H194</f>
        <v>953.23775999999998</v>
      </c>
      <c r="I191" s="346">
        <f t="shared" ref="I191" si="197">I194</f>
        <v>953.23775999999998</v>
      </c>
      <c r="J191" s="329">
        <f t="shared" ref="J191:J193" si="198">I191/H191</f>
        <v>1</v>
      </c>
      <c r="K191" s="442">
        <v>987.99775999999997</v>
      </c>
      <c r="L191" s="442">
        <v>987.99775999999997</v>
      </c>
      <c r="M191" s="237"/>
      <c r="N191" s="346">
        <f>N194</f>
        <v>484.00902000000002</v>
      </c>
      <c r="O191" s="346">
        <f t="shared" ref="O191:BA191" si="199">O194</f>
        <v>484.00902000000002</v>
      </c>
      <c r="P191" s="342">
        <f>O191/N191</f>
        <v>1</v>
      </c>
      <c r="Q191" s="346">
        <f t="shared" si="199"/>
        <v>2050.73</v>
      </c>
      <c r="R191" s="346">
        <f t="shared" si="199"/>
        <v>2050.73</v>
      </c>
      <c r="S191" s="328">
        <f t="shared" si="195"/>
        <v>0</v>
      </c>
      <c r="T191" s="507">
        <f t="shared" si="199"/>
        <v>739.03241000000003</v>
      </c>
      <c r="U191" s="507">
        <f t="shared" si="199"/>
        <v>739.03241000000003</v>
      </c>
      <c r="V191" s="342">
        <f t="shared" si="191"/>
        <v>1</v>
      </c>
      <c r="W191" s="237">
        <f t="shared" si="199"/>
        <v>4800.5189700000001</v>
      </c>
      <c r="X191" s="237">
        <f t="shared" si="199"/>
        <v>0</v>
      </c>
      <c r="Y191" s="237">
        <f t="shared" si="199"/>
        <v>0</v>
      </c>
      <c r="Z191" s="237">
        <f t="shared" si="199"/>
        <v>5712.8371200000001</v>
      </c>
      <c r="AA191" s="237">
        <f t="shared" si="199"/>
        <v>0</v>
      </c>
      <c r="AB191" s="237">
        <f t="shared" si="199"/>
        <v>0</v>
      </c>
      <c r="AC191" s="237">
        <f t="shared" si="199"/>
        <v>0</v>
      </c>
      <c r="AD191" s="237">
        <f t="shared" si="199"/>
        <v>0</v>
      </c>
      <c r="AE191" s="237">
        <f t="shared" si="199"/>
        <v>3786.99712</v>
      </c>
      <c r="AF191" s="237">
        <f t="shared" si="199"/>
        <v>0</v>
      </c>
      <c r="AG191" s="237">
        <f t="shared" si="199"/>
        <v>0</v>
      </c>
      <c r="AH191" s="237">
        <f t="shared" si="199"/>
        <v>0</v>
      </c>
      <c r="AI191" s="237">
        <f t="shared" si="199"/>
        <v>0</v>
      </c>
      <c r="AJ191" s="237">
        <f t="shared" si="199"/>
        <v>2561.4865599999998</v>
      </c>
      <c r="AK191" s="237">
        <f t="shared" si="199"/>
        <v>0</v>
      </c>
      <c r="AL191" s="237">
        <f t="shared" si="199"/>
        <v>0</v>
      </c>
      <c r="AM191" s="237">
        <f t="shared" si="199"/>
        <v>0</v>
      </c>
      <c r="AN191" s="237">
        <f t="shared" si="199"/>
        <v>0</v>
      </c>
      <c r="AO191" s="237">
        <f t="shared" si="199"/>
        <v>3561.4865599999998</v>
      </c>
      <c r="AP191" s="237">
        <f t="shared" si="199"/>
        <v>0</v>
      </c>
      <c r="AQ191" s="237">
        <f t="shared" si="199"/>
        <v>0</v>
      </c>
      <c r="AR191" s="237">
        <f t="shared" si="199"/>
        <v>0</v>
      </c>
      <c r="AS191" s="237">
        <f t="shared" si="199"/>
        <v>0</v>
      </c>
      <c r="AT191" s="237">
        <f t="shared" si="199"/>
        <v>3052.8471199999999</v>
      </c>
      <c r="AU191" s="237">
        <f t="shared" si="199"/>
        <v>0</v>
      </c>
      <c r="AV191" s="237">
        <f t="shared" si="199"/>
        <v>0</v>
      </c>
      <c r="AW191" s="237">
        <f t="shared" si="199"/>
        <v>0</v>
      </c>
      <c r="AX191" s="237">
        <f t="shared" si="199"/>
        <v>0</v>
      </c>
      <c r="AY191" s="237">
        <f t="shared" si="199"/>
        <v>2561.4865599999998</v>
      </c>
      <c r="AZ191" s="237">
        <f t="shared" si="199"/>
        <v>0</v>
      </c>
      <c r="BA191" s="237">
        <f t="shared" si="199"/>
        <v>0</v>
      </c>
      <c r="BB191" s="655"/>
      <c r="BC191" s="390">
        <f t="shared" si="149"/>
        <v>31252.666960000002</v>
      </c>
    </row>
    <row r="192" spans="1:55" ht="15.65" hidden="1" x14ac:dyDescent="0.3">
      <c r="A192" s="680"/>
      <c r="B192" s="681"/>
      <c r="C192" s="682"/>
      <c r="D192" s="117" t="s">
        <v>37</v>
      </c>
      <c r="E192" s="237">
        <f t="shared" si="196"/>
        <v>987.99775999999997</v>
      </c>
      <c r="F192" s="215"/>
      <c r="G192" s="342">
        <f t="shared" si="188"/>
        <v>0</v>
      </c>
      <c r="H192" s="441"/>
      <c r="I192" s="441"/>
      <c r="J192" s="328" t="e">
        <f t="shared" si="198"/>
        <v>#DIV/0!</v>
      </c>
      <c r="K192" s="442">
        <v>987.99775999999997</v>
      </c>
      <c r="L192" s="442">
        <v>987.99775999999997</v>
      </c>
      <c r="M192" s="215"/>
      <c r="N192" s="441"/>
      <c r="O192" s="441"/>
      <c r="P192" s="215"/>
      <c r="Q192" s="441"/>
      <c r="R192" s="441"/>
      <c r="S192" s="328">
        <f t="shared" si="195"/>
        <v>0</v>
      </c>
      <c r="T192" s="508"/>
      <c r="U192" s="508"/>
      <c r="V192" s="342" t="e">
        <f t="shared" si="191"/>
        <v>#DIV/0!</v>
      </c>
      <c r="W192" s="215"/>
      <c r="X192" s="215"/>
      <c r="Y192" s="215"/>
      <c r="Z192" s="215"/>
      <c r="AA192" s="215"/>
      <c r="AB192" s="215"/>
      <c r="AC192" s="215"/>
      <c r="AD192" s="267"/>
      <c r="AE192" s="215"/>
      <c r="AF192" s="215"/>
      <c r="AG192" s="215"/>
      <c r="AH192" s="215"/>
      <c r="AI192" s="267"/>
      <c r="AJ192" s="215"/>
      <c r="AK192" s="215"/>
      <c r="AL192" s="215"/>
      <c r="AM192" s="215"/>
      <c r="AN192" s="267"/>
      <c r="AO192" s="215"/>
      <c r="AP192" s="215"/>
      <c r="AQ192" s="215"/>
      <c r="AR192" s="215"/>
      <c r="AS192" s="215"/>
      <c r="AT192" s="215"/>
      <c r="AU192" s="267"/>
      <c r="AV192" s="215"/>
      <c r="AW192" s="215"/>
      <c r="AX192" s="215"/>
      <c r="AY192" s="215"/>
      <c r="AZ192" s="276"/>
      <c r="BA192" s="277"/>
      <c r="BB192" s="656"/>
      <c r="BC192" s="390">
        <f t="shared" si="149"/>
        <v>987.99775999999997</v>
      </c>
    </row>
    <row r="193" spans="1:55" ht="32.4" hidden="1" customHeight="1" x14ac:dyDescent="0.3">
      <c r="A193" s="680"/>
      <c r="B193" s="681"/>
      <c r="C193" s="682"/>
      <c r="D193" s="117" t="s">
        <v>2</v>
      </c>
      <c r="E193" s="237">
        <f t="shared" si="196"/>
        <v>987.99775999999997</v>
      </c>
      <c r="F193" s="215"/>
      <c r="G193" s="342">
        <f t="shared" si="188"/>
        <v>0</v>
      </c>
      <c r="H193" s="441"/>
      <c r="I193" s="441"/>
      <c r="J193" s="328" t="e">
        <f t="shared" si="198"/>
        <v>#DIV/0!</v>
      </c>
      <c r="K193" s="442">
        <v>987.99775999999997</v>
      </c>
      <c r="L193" s="442">
        <v>987.99775999999997</v>
      </c>
      <c r="M193" s="215"/>
      <c r="N193" s="441"/>
      <c r="O193" s="441"/>
      <c r="P193" s="215"/>
      <c r="Q193" s="441"/>
      <c r="R193" s="441"/>
      <c r="S193" s="328">
        <f t="shared" si="195"/>
        <v>0</v>
      </c>
      <c r="T193" s="508"/>
      <c r="U193" s="508"/>
      <c r="V193" s="342" t="e">
        <f t="shared" si="191"/>
        <v>#DIV/0!</v>
      </c>
      <c r="W193" s="215"/>
      <c r="X193" s="215"/>
      <c r="Y193" s="215"/>
      <c r="Z193" s="215"/>
      <c r="AA193" s="268"/>
      <c r="AB193" s="268"/>
      <c r="AC193" s="267"/>
      <c r="AD193" s="268"/>
      <c r="AE193" s="215"/>
      <c r="AF193" s="268"/>
      <c r="AG193" s="268"/>
      <c r="AH193" s="267"/>
      <c r="AI193" s="268"/>
      <c r="AJ193" s="215"/>
      <c r="AK193" s="268"/>
      <c r="AL193" s="268"/>
      <c r="AM193" s="267"/>
      <c r="AN193" s="268"/>
      <c r="AO193" s="215"/>
      <c r="AP193" s="268"/>
      <c r="AQ193" s="268"/>
      <c r="AR193" s="267"/>
      <c r="AS193" s="215"/>
      <c r="AT193" s="215"/>
      <c r="AU193" s="268"/>
      <c r="AV193" s="268"/>
      <c r="AW193" s="267"/>
      <c r="AX193" s="215"/>
      <c r="AY193" s="215"/>
      <c r="AZ193" s="276"/>
      <c r="BA193" s="278"/>
      <c r="BB193" s="656"/>
      <c r="BC193" s="390">
        <f t="shared" si="149"/>
        <v>987.99775999999997</v>
      </c>
    </row>
    <row r="194" spans="1:55" ht="38.200000000000003" customHeight="1" x14ac:dyDescent="0.3">
      <c r="A194" s="680"/>
      <c r="B194" s="681"/>
      <c r="C194" s="682"/>
      <c r="D194" s="120" t="s">
        <v>43</v>
      </c>
      <c r="E194" s="237">
        <f>H194+K194+N194+Q194+T194+W194+Z194+AE194+AJ194+AO194+AT194+AY194</f>
        <v>31252.666960000002</v>
      </c>
      <c r="F194" s="237">
        <f>I194+L194+O194+R194+U194+X194+AA194+AF194+AK194+AP194+AU194+AZ194</f>
        <v>5215.00695</v>
      </c>
      <c r="G194" s="342">
        <f t="shared" si="188"/>
        <v>0.1668659816032545</v>
      </c>
      <c r="H194" s="442">
        <v>953.23775999999998</v>
      </c>
      <c r="I194" s="442">
        <v>953.23775999999998</v>
      </c>
      <c r="J194" s="328">
        <f>I194/H194</f>
        <v>1</v>
      </c>
      <c r="K194" s="442">
        <v>987.99775999999997</v>
      </c>
      <c r="L194" s="442">
        <v>987.99775999999997</v>
      </c>
      <c r="M194" s="233"/>
      <c r="N194" s="442">
        <f>483.99776-45.42286+45.43412</f>
        <v>484.00902000000002</v>
      </c>
      <c r="O194" s="442">
        <f>483.99776-45.42286+45.43412</f>
        <v>484.00902000000002</v>
      </c>
      <c r="P194" s="341">
        <f>O194/N194</f>
        <v>1</v>
      </c>
      <c r="Q194" s="442">
        <v>2050.73</v>
      </c>
      <c r="R194" s="442">
        <v>2050.73</v>
      </c>
      <c r="S194" s="328">
        <f t="shared" si="195"/>
        <v>0</v>
      </c>
      <c r="T194" s="569">
        <v>739.03241000000003</v>
      </c>
      <c r="U194" s="569">
        <v>739.03241000000003</v>
      </c>
      <c r="V194" s="342">
        <f t="shared" si="191"/>
        <v>1</v>
      </c>
      <c r="W194" s="233">
        <f>2561.48656+1500+739.03241</f>
        <v>4800.5189700000001</v>
      </c>
      <c r="X194" s="233"/>
      <c r="Y194" s="233"/>
      <c r="Z194" s="233">
        <f>2561.48656+1061.49+2089.86056</f>
        <v>5712.8371200000001</v>
      </c>
      <c r="AA194" s="280"/>
      <c r="AB194" s="281"/>
      <c r="AC194" s="282"/>
      <c r="AD194" s="279"/>
      <c r="AE194" s="233">
        <f>2561.48656+1225.51056</f>
        <v>3786.99712</v>
      </c>
      <c r="AF194" s="280"/>
      <c r="AG194" s="281"/>
      <c r="AH194" s="282"/>
      <c r="AI194" s="279"/>
      <c r="AJ194" s="233">
        <v>2561.4865599999998</v>
      </c>
      <c r="AK194" s="280"/>
      <c r="AL194" s="281"/>
      <c r="AM194" s="283"/>
      <c r="AN194" s="233"/>
      <c r="AO194" s="233">
        <f>2561.48656+1000</f>
        <v>3561.4865599999998</v>
      </c>
      <c r="AP194" s="280"/>
      <c r="AQ194" s="281"/>
      <c r="AR194" s="283"/>
      <c r="AS194" s="233"/>
      <c r="AT194" s="233">
        <f>2561.48656+491.36056</f>
        <v>3052.8471199999999</v>
      </c>
      <c r="AU194" s="279"/>
      <c r="AV194" s="279"/>
      <c r="AW194" s="283"/>
      <c r="AX194" s="233"/>
      <c r="AY194" s="233">
        <v>2561.4865599999998</v>
      </c>
      <c r="AZ194" s="284"/>
      <c r="BA194" s="285"/>
      <c r="BB194" s="656"/>
      <c r="BC194" s="390">
        <f t="shared" si="149"/>
        <v>31252.666960000002</v>
      </c>
    </row>
    <row r="195" spans="1:55" ht="31.15" hidden="1" customHeight="1" x14ac:dyDescent="0.3">
      <c r="A195" s="680"/>
      <c r="B195" s="681"/>
      <c r="C195" s="682"/>
      <c r="D195" s="202" t="s">
        <v>267</v>
      </c>
      <c r="E195" s="237">
        <f t="shared" ref="E195" si="200">H195+K195+N195+Q195+T195+W195+Z195+AE195+AJ195+AO195+AT195+AY195</f>
        <v>0</v>
      </c>
      <c r="F195" s="224"/>
      <c r="G195" s="342" t="e">
        <f t="shared" si="188"/>
        <v>#DIV/0!</v>
      </c>
      <c r="H195" s="440"/>
      <c r="I195" s="440"/>
      <c r="J195" s="148"/>
      <c r="K195" s="440"/>
      <c r="L195" s="440"/>
      <c r="M195" s="224"/>
      <c r="N195" s="440"/>
      <c r="O195" s="440"/>
      <c r="P195" s="224"/>
      <c r="Q195" s="440"/>
      <c r="R195" s="440"/>
      <c r="S195" s="328">
        <f t="shared" si="195"/>
        <v>0</v>
      </c>
      <c r="T195" s="510"/>
      <c r="U195" s="568"/>
      <c r="V195" s="342" t="e">
        <f t="shared" si="191"/>
        <v>#DIV/0!</v>
      </c>
      <c r="W195" s="224"/>
      <c r="X195" s="224"/>
      <c r="Y195" s="224"/>
      <c r="Z195" s="224"/>
      <c r="AA195" s="272"/>
      <c r="AB195" s="273"/>
      <c r="AC195" s="274"/>
      <c r="AD195" s="271"/>
      <c r="AE195" s="224"/>
      <c r="AF195" s="272"/>
      <c r="AG195" s="273"/>
      <c r="AH195" s="274"/>
      <c r="AI195" s="271"/>
      <c r="AJ195" s="224"/>
      <c r="AK195" s="272"/>
      <c r="AL195" s="273"/>
      <c r="AM195" s="274"/>
      <c r="AN195" s="271"/>
      <c r="AO195" s="224"/>
      <c r="AP195" s="272"/>
      <c r="AQ195" s="273"/>
      <c r="AR195" s="274"/>
      <c r="AS195" s="224"/>
      <c r="AT195" s="224"/>
      <c r="AU195" s="271"/>
      <c r="AV195" s="271"/>
      <c r="AW195" s="274"/>
      <c r="AX195" s="224"/>
      <c r="AY195" s="224"/>
      <c r="AZ195" s="286"/>
      <c r="BA195" s="287"/>
      <c r="BB195" s="656"/>
      <c r="BC195" s="390">
        <f t="shared" si="149"/>
        <v>0</v>
      </c>
    </row>
    <row r="196" spans="1:55" ht="21" customHeight="1" x14ac:dyDescent="0.3">
      <c r="A196" s="677" t="s">
        <v>365</v>
      </c>
      <c r="B196" s="678"/>
      <c r="C196" s="679"/>
      <c r="D196" s="225" t="s">
        <v>41</v>
      </c>
      <c r="E196" s="237">
        <f>E197+E198+E199+E200</f>
        <v>110821.35749000002</v>
      </c>
      <c r="F196" s="237">
        <f t="shared" ref="F196:BA196" si="201">F197+F198+F199+F200</f>
        <v>46837.697490000006</v>
      </c>
      <c r="G196" s="342">
        <f t="shared" si="188"/>
        <v>0.42264143438440022</v>
      </c>
      <c r="H196" s="346">
        <f t="shared" si="201"/>
        <v>6141.0005600000004</v>
      </c>
      <c r="I196" s="346">
        <f t="shared" si="201"/>
        <v>6141.0005600000004</v>
      </c>
      <c r="J196" s="329">
        <f>I196/H196</f>
        <v>1</v>
      </c>
      <c r="K196" s="346">
        <f t="shared" si="201"/>
        <v>11716.372600000001</v>
      </c>
      <c r="L196" s="346">
        <f t="shared" si="201"/>
        <v>11716.372600000001</v>
      </c>
      <c r="M196" s="237">
        <f t="shared" si="201"/>
        <v>0</v>
      </c>
      <c r="N196" s="346">
        <f t="shared" si="201"/>
        <v>10732.31331</v>
      </c>
      <c r="O196" s="346">
        <f t="shared" si="201"/>
        <v>10732.31331</v>
      </c>
      <c r="P196" s="342">
        <f>O196/N196</f>
        <v>1</v>
      </c>
      <c r="Q196" s="346">
        <f t="shared" si="201"/>
        <v>14721.98897</v>
      </c>
      <c r="R196" s="346">
        <f t="shared" si="201"/>
        <v>14721.98897</v>
      </c>
      <c r="S196" s="328">
        <f t="shared" si="195"/>
        <v>0</v>
      </c>
      <c r="T196" s="507">
        <f t="shared" si="201"/>
        <v>3526.02205</v>
      </c>
      <c r="U196" s="507">
        <f t="shared" si="201"/>
        <v>3526.02205</v>
      </c>
      <c r="V196" s="342">
        <f t="shared" si="191"/>
        <v>1</v>
      </c>
      <c r="W196" s="237">
        <f t="shared" si="201"/>
        <v>7836.95</v>
      </c>
      <c r="X196" s="237">
        <f t="shared" si="201"/>
        <v>0</v>
      </c>
      <c r="Y196" s="237">
        <f t="shared" si="201"/>
        <v>0</v>
      </c>
      <c r="Z196" s="237">
        <f t="shared" si="201"/>
        <v>8749.5399999999991</v>
      </c>
      <c r="AA196" s="237">
        <f t="shared" si="201"/>
        <v>0</v>
      </c>
      <c r="AB196" s="237">
        <f t="shared" si="201"/>
        <v>0</v>
      </c>
      <c r="AC196" s="237">
        <f t="shared" si="201"/>
        <v>0</v>
      </c>
      <c r="AD196" s="237">
        <f t="shared" si="201"/>
        <v>0</v>
      </c>
      <c r="AE196" s="237">
        <f t="shared" si="201"/>
        <v>11210.82</v>
      </c>
      <c r="AF196" s="237">
        <f t="shared" si="201"/>
        <v>0</v>
      </c>
      <c r="AG196" s="237">
        <f t="shared" si="201"/>
        <v>0</v>
      </c>
      <c r="AH196" s="237">
        <f t="shared" si="201"/>
        <v>0</v>
      </c>
      <c r="AI196" s="237">
        <f t="shared" si="201"/>
        <v>0</v>
      </c>
      <c r="AJ196" s="237">
        <f t="shared" si="201"/>
        <v>9182.75</v>
      </c>
      <c r="AK196" s="237">
        <f t="shared" si="201"/>
        <v>0</v>
      </c>
      <c r="AL196" s="237">
        <f t="shared" si="201"/>
        <v>0</v>
      </c>
      <c r="AM196" s="237">
        <f t="shared" si="201"/>
        <v>0</v>
      </c>
      <c r="AN196" s="237">
        <f t="shared" si="201"/>
        <v>0</v>
      </c>
      <c r="AO196" s="237">
        <f t="shared" si="201"/>
        <v>8630</v>
      </c>
      <c r="AP196" s="237">
        <f t="shared" si="201"/>
        <v>0</v>
      </c>
      <c r="AQ196" s="237">
        <f t="shared" si="201"/>
        <v>0</v>
      </c>
      <c r="AR196" s="237">
        <f t="shared" si="201"/>
        <v>0</v>
      </c>
      <c r="AS196" s="237">
        <f t="shared" si="201"/>
        <v>0</v>
      </c>
      <c r="AT196" s="237">
        <f t="shared" si="201"/>
        <v>8630</v>
      </c>
      <c r="AU196" s="237">
        <f t="shared" si="201"/>
        <v>0</v>
      </c>
      <c r="AV196" s="237">
        <f t="shared" si="201"/>
        <v>0</v>
      </c>
      <c r="AW196" s="237">
        <f t="shared" si="201"/>
        <v>0</v>
      </c>
      <c r="AX196" s="237">
        <f t="shared" si="201"/>
        <v>0</v>
      </c>
      <c r="AY196" s="237">
        <f t="shared" si="201"/>
        <v>9743.6</v>
      </c>
      <c r="AZ196" s="237">
        <f t="shared" si="201"/>
        <v>0</v>
      </c>
      <c r="BA196" s="237">
        <f t="shared" si="201"/>
        <v>0</v>
      </c>
      <c r="BB196" s="655"/>
      <c r="BC196" s="390">
        <f t="shared" si="149"/>
        <v>110821.35748999999</v>
      </c>
    </row>
    <row r="197" spans="1:55" ht="30.7" hidden="1" customHeight="1" x14ac:dyDescent="0.3">
      <c r="A197" s="680"/>
      <c r="B197" s="681"/>
      <c r="C197" s="682"/>
      <c r="D197" s="117" t="s">
        <v>37</v>
      </c>
      <c r="E197" s="215"/>
      <c r="F197" s="215"/>
      <c r="G197" s="342" t="e">
        <f t="shared" si="188"/>
        <v>#DIV/0!</v>
      </c>
      <c r="H197" s="441"/>
      <c r="I197" s="441"/>
      <c r="J197" s="328" t="e">
        <f t="shared" ref="J197:J198" si="202">I197/H197</f>
        <v>#DIV/0!</v>
      </c>
      <c r="K197" s="441"/>
      <c r="L197" s="441"/>
      <c r="M197" s="215"/>
      <c r="N197" s="441"/>
      <c r="O197" s="441"/>
      <c r="P197" s="215"/>
      <c r="Q197" s="441"/>
      <c r="R197" s="441"/>
      <c r="S197" s="328">
        <f t="shared" si="195"/>
        <v>0</v>
      </c>
      <c r="T197" s="508"/>
      <c r="U197" s="508"/>
      <c r="V197" s="342" t="e">
        <f t="shared" si="191"/>
        <v>#DIV/0!</v>
      </c>
      <c r="W197" s="215"/>
      <c r="X197" s="215"/>
      <c r="Y197" s="215"/>
      <c r="Z197" s="215"/>
      <c r="AA197" s="269"/>
      <c r="AB197" s="269"/>
      <c r="AC197" s="267"/>
      <c r="AD197" s="268"/>
      <c r="AE197" s="215"/>
      <c r="AF197" s="269"/>
      <c r="AG197" s="269"/>
      <c r="AH197" s="267"/>
      <c r="AI197" s="268"/>
      <c r="AJ197" s="215"/>
      <c r="AK197" s="269"/>
      <c r="AL197" s="269"/>
      <c r="AM197" s="267"/>
      <c r="AN197" s="268"/>
      <c r="AO197" s="215"/>
      <c r="AP197" s="269"/>
      <c r="AQ197" s="269"/>
      <c r="AR197" s="267"/>
      <c r="AS197" s="215"/>
      <c r="AT197" s="215"/>
      <c r="AU197" s="268"/>
      <c r="AV197" s="268"/>
      <c r="AW197" s="267"/>
      <c r="AX197" s="215"/>
      <c r="AY197" s="215"/>
      <c r="AZ197" s="215"/>
      <c r="BA197" s="268"/>
      <c r="BB197" s="656"/>
      <c r="BC197" s="390">
        <f t="shared" si="149"/>
        <v>0</v>
      </c>
    </row>
    <row r="198" spans="1:55" ht="31.15" hidden="1" customHeight="1" x14ac:dyDescent="0.3">
      <c r="A198" s="680"/>
      <c r="B198" s="681"/>
      <c r="C198" s="682"/>
      <c r="D198" s="117" t="s">
        <v>2</v>
      </c>
      <c r="E198" s="233"/>
      <c r="F198" s="233"/>
      <c r="G198" s="342" t="e">
        <f t="shared" si="188"/>
        <v>#DIV/0!</v>
      </c>
      <c r="H198" s="442"/>
      <c r="I198" s="442"/>
      <c r="J198" s="328" t="e">
        <f t="shared" si="202"/>
        <v>#DIV/0!</v>
      </c>
      <c r="K198" s="442"/>
      <c r="L198" s="441"/>
      <c r="M198" s="215"/>
      <c r="N198" s="441"/>
      <c r="O198" s="441"/>
      <c r="P198" s="215"/>
      <c r="Q198" s="441"/>
      <c r="R198" s="441"/>
      <c r="S198" s="328">
        <f t="shared" si="195"/>
        <v>0</v>
      </c>
      <c r="T198" s="508"/>
      <c r="U198" s="508"/>
      <c r="V198" s="342" t="e">
        <f t="shared" si="191"/>
        <v>#DIV/0!</v>
      </c>
      <c r="W198" s="215"/>
      <c r="X198" s="215"/>
      <c r="Y198" s="215"/>
      <c r="Z198" s="215"/>
      <c r="AA198" s="288"/>
      <c r="AB198" s="288"/>
      <c r="AC198" s="274"/>
      <c r="AD198" s="271"/>
      <c r="AE198" s="215"/>
      <c r="AF198" s="288"/>
      <c r="AG198" s="288"/>
      <c r="AH198" s="274"/>
      <c r="AI198" s="271"/>
      <c r="AJ198" s="215"/>
      <c r="AK198" s="288"/>
      <c r="AL198" s="288"/>
      <c r="AM198" s="274"/>
      <c r="AN198" s="271"/>
      <c r="AO198" s="215"/>
      <c r="AP198" s="288"/>
      <c r="AQ198" s="288"/>
      <c r="AR198" s="274"/>
      <c r="AS198" s="224"/>
      <c r="AT198" s="215"/>
      <c r="AU198" s="279"/>
      <c r="AV198" s="279"/>
      <c r="AW198" s="282"/>
      <c r="AX198" s="233"/>
      <c r="AY198" s="233"/>
      <c r="AZ198" s="233"/>
      <c r="BA198" s="279"/>
      <c r="BB198" s="656"/>
      <c r="BC198" s="390">
        <f t="shared" si="149"/>
        <v>0</v>
      </c>
    </row>
    <row r="199" spans="1:55" ht="45.25" customHeight="1" x14ac:dyDescent="0.3">
      <c r="A199" s="680"/>
      <c r="B199" s="681"/>
      <c r="C199" s="682"/>
      <c r="D199" s="120" t="s">
        <v>316</v>
      </c>
      <c r="E199" s="237">
        <f>H199+K199+N199+Q199+T199+W199+Z199+AE199+AJ199+AO199+AT199+AY199</f>
        <v>101885.35871000001</v>
      </c>
      <c r="F199" s="237">
        <f t="shared" ref="E199:F200" si="203">I199+L199+O199+R199+U199+X199+AA199+AF199+AK199+AP199+AU199+AZ199</f>
        <v>44273.238710000005</v>
      </c>
      <c r="G199" s="342">
        <f t="shared" si="188"/>
        <v>0.43453975399955674</v>
      </c>
      <c r="H199" s="442">
        <v>5217.1036700000004</v>
      </c>
      <c r="I199" s="442">
        <v>5217.1036700000004</v>
      </c>
      <c r="J199" s="328">
        <f>I199/H199</f>
        <v>1</v>
      </c>
      <c r="K199" s="442">
        <f>8100+3102.86</f>
        <v>11202.86</v>
      </c>
      <c r="L199" s="442">
        <f>8100+3102.86</f>
        <v>11202.86</v>
      </c>
      <c r="M199" s="233"/>
      <c r="N199" s="442">
        <f>7318.01494+2724.2</f>
        <v>10042.21494</v>
      </c>
      <c r="O199" s="442">
        <f>7318.01494+2724.2</f>
        <v>10042.21494</v>
      </c>
      <c r="P199" s="341">
        <f>O199/N199</f>
        <v>1</v>
      </c>
      <c r="Q199" s="442">
        <f>10783.06508+3680.82</f>
        <v>14463.88508</v>
      </c>
      <c r="R199" s="442">
        <f>10783.06508+3680.82</f>
        <v>14463.88508</v>
      </c>
      <c r="S199" s="328">
        <f t="shared" si="195"/>
        <v>0</v>
      </c>
      <c r="T199" s="509">
        <v>3347.1750200000001</v>
      </c>
      <c r="U199" s="509">
        <v>3347.1750200000001</v>
      </c>
      <c r="V199" s="342">
        <f t="shared" si="191"/>
        <v>1</v>
      </c>
      <c r="W199" s="233">
        <f>8100-724.2-220</f>
        <v>7155.8</v>
      </c>
      <c r="X199" s="233"/>
      <c r="Y199" s="233"/>
      <c r="Z199" s="233">
        <f>8100+746.72-1000+472.82</f>
        <v>8319.5399999999991</v>
      </c>
      <c r="AA199" s="280"/>
      <c r="AB199" s="281"/>
      <c r="AC199" s="282"/>
      <c r="AD199" s="279"/>
      <c r="AE199" s="233">
        <f>8100+1680.82-2000+1000</f>
        <v>8780.82</v>
      </c>
      <c r="AF199" s="280"/>
      <c r="AG199" s="281"/>
      <c r="AH199" s="282"/>
      <c r="AI199" s="279"/>
      <c r="AJ199" s="233">
        <f>8100-1581.64+1000+500</f>
        <v>8018.36</v>
      </c>
      <c r="AK199" s="280"/>
      <c r="AL199" s="281"/>
      <c r="AM199" s="283"/>
      <c r="AN199" s="233"/>
      <c r="AO199" s="233">
        <v>8100</v>
      </c>
      <c r="AP199" s="280"/>
      <c r="AQ199" s="281"/>
      <c r="AR199" s="283"/>
      <c r="AS199" s="233"/>
      <c r="AT199" s="233">
        <v>8100</v>
      </c>
      <c r="AU199" s="279"/>
      <c r="AV199" s="279"/>
      <c r="AW199" s="283"/>
      <c r="AX199" s="233"/>
      <c r="AY199" s="233">
        <v>9137.6</v>
      </c>
      <c r="AZ199" s="283"/>
      <c r="BA199" s="233"/>
      <c r="BB199" s="656"/>
      <c r="BC199" s="390">
        <f t="shared" si="149"/>
        <v>101885.35871000001</v>
      </c>
    </row>
    <row r="200" spans="1:55" ht="31.15" customHeight="1" thickBot="1" x14ac:dyDescent="0.35">
      <c r="A200" s="683"/>
      <c r="B200" s="684"/>
      <c r="C200" s="685"/>
      <c r="D200" s="202" t="s">
        <v>267</v>
      </c>
      <c r="E200" s="237">
        <f t="shared" si="203"/>
        <v>8935.9987800000017</v>
      </c>
      <c r="F200" s="237">
        <f t="shared" si="203"/>
        <v>2564.4587799999999</v>
      </c>
      <c r="G200" s="342">
        <f t="shared" si="188"/>
        <v>0.28698065466835254</v>
      </c>
      <c r="H200" s="440">
        <v>923.89688999999998</v>
      </c>
      <c r="I200" s="440">
        <v>923.89688999999998</v>
      </c>
      <c r="J200" s="328">
        <f>I200/H200</f>
        <v>1</v>
      </c>
      <c r="K200" s="440">
        <v>513.51260000000002</v>
      </c>
      <c r="L200" s="440">
        <v>513.51260000000002</v>
      </c>
      <c r="M200" s="224"/>
      <c r="N200" s="440">
        <v>690.09837000000005</v>
      </c>
      <c r="O200" s="440">
        <v>690.09837000000005</v>
      </c>
      <c r="P200" s="341">
        <f>O200/N200</f>
        <v>1</v>
      </c>
      <c r="Q200" s="440">
        <v>258.10388999999998</v>
      </c>
      <c r="R200" s="440">
        <v>258.10388999999998</v>
      </c>
      <c r="S200" s="328">
        <f t="shared" si="195"/>
        <v>0</v>
      </c>
      <c r="T200" s="510">
        <v>178.84702999999999</v>
      </c>
      <c r="U200" s="510">
        <v>178.84702999999999</v>
      </c>
      <c r="V200" s="342">
        <f t="shared" si="191"/>
        <v>1</v>
      </c>
      <c r="W200" s="224">
        <v>681.15</v>
      </c>
      <c r="X200" s="224"/>
      <c r="Y200" s="224"/>
      <c r="Z200" s="224">
        <v>430</v>
      </c>
      <c r="AA200" s="272"/>
      <c r="AB200" s="273"/>
      <c r="AC200" s="274"/>
      <c r="AD200" s="271"/>
      <c r="AE200" s="224">
        <v>2430</v>
      </c>
      <c r="AF200" s="272"/>
      <c r="AG200" s="273"/>
      <c r="AH200" s="274"/>
      <c r="AI200" s="271"/>
      <c r="AJ200" s="224">
        <v>1164.3900000000001</v>
      </c>
      <c r="AK200" s="272"/>
      <c r="AL200" s="273"/>
      <c r="AM200" s="274"/>
      <c r="AN200" s="271"/>
      <c r="AO200" s="224">
        <v>530</v>
      </c>
      <c r="AP200" s="272"/>
      <c r="AQ200" s="273"/>
      <c r="AR200" s="274"/>
      <c r="AS200" s="224"/>
      <c r="AT200" s="224">
        <v>530</v>
      </c>
      <c r="AU200" s="271"/>
      <c r="AV200" s="271"/>
      <c r="AW200" s="274"/>
      <c r="AX200" s="224"/>
      <c r="AY200" s="224">
        <v>606</v>
      </c>
      <c r="AZ200" s="274"/>
      <c r="BA200" s="271"/>
      <c r="BB200" s="656"/>
      <c r="BC200" s="390">
        <f t="shared" si="149"/>
        <v>8935.9987800000017</v>
      </c>
    </row>
    <row r="201" spans="1:55" ht="21" customHeight="1" x14ac:dyDescent="0.3">
      <c r="A201" s="677" t="s">
        <v>366</v>
      </c>
      <c r="B201" s="678"/>
      <c r="C201" s="679"/>
      <c r="D201" s="225" t="s">
        <v>41</v>
      </c>
      <c r="E201" s="237">
        <f>E202+E203+E204+E205</f>
        <v>45526.027580000002</v>
      </c>
      <c r="F201" s="237">
        <f t="shared" ref="F201:AZ201" si="204">F202+F203+F204+F205</f>
        <v>17370.60758</v>
      </c>
      <c r="G201" s="342">
        <f t="shared" si="188"/>
        <v>0.38155333340858111</v>
      </c>
      <c r="H201" s="346">
        <f t="shared" si="204"/>
        <v>1523.04286</v>
      </c>
      <c r="I201" s="346">
        <f t="shared" si="204"/>
        <v>1523.04286</v>
      </c>
      <c r="J201" s="329">
        <f t="shared" ref="J201:J203" si="205">I201/H201</f>
        <v>1</v>
      </c>
      <c r="K201" s="346">
        <f t="shared" si="204"/>
        <v>4476.4078799999997</v>
      </c>
      <c r="L201" s="346">
        <f t="shared" si="204"/>
        <v>4476.4078799999997</v>
      </c>
      <c r="M201" s="237">
        <f t="shared" si="204"/>
        <v>0</v>
      </c>
      <c r="N201" s="346">
        <f t="shared" si="204"/>
        <v>4380.6687499999998</v>
      </c>
      <c r="O201" s="346">
        <f t="shared" si="204"/>
        <v>4380.6687499999998</v>
      </c>
      <c r="P201" s="342">
        <f>O201/N201</f>
        <v>1</v>
      </c>
      <c r="Q201" s="346">
        <f t="shared" si="204"/>
        <v>6326.6945599999999</v>
      </c>
      <c r="R201" s="346">
        <f t="shared" si="204"/>
        <v>6326.6945599999999</v>
      </c>
      <c r="S201" s="328">
        <f t="shared" si="195"/>
        <v>0</v>
      </c>
      <c r="T201" s="507">
        <f t="shared" si="204"/>
        <v>663.79352999999992</v>
      </c>
      <c r="U201" s="507">
        <f t="shared" si="204"/>
        <v>663.79352999999992</v>
      </c>
      <c r="V201" s="342">
        <f t="shared" si="191"/>
        <v>1</v>
      </c>
      <c r="W201" s="237">
        <f t="shared" si="204"/>
        <v>4392.6099999999997</v>
      </c>
      <c r="X201" s="237">
        <f t="shared" si="204"/>
        <v>0</v>
      </c>
      <c r="Y201" s="237">
        <f t="shared" si="204"/>
        <v>0</v>
      </c>
      <c r="Z201" s="237">
        <f t="shared" si="204"/>
        <v>4662.1099999999997</v>
      </c>
      <c r="AA201" s="237">
        <f t="shared" si="204"/>
        <v>0</v>
      </c>
      <c r="AB201" s="237">
        <f t="shared" si="204"/>
        <v>0</v>
      </c>
      <c r="AC201" s="237">
        <f t="shared" si="204"/>
        <v>0</v>
      </c>
      <c r="AD201" s="237">
        <f t="shared" si="204"/>
        <v>0</v>
      </c>
      <c r="AE201" s="237">
        <f t="shared" si="204"/>
        <v>3784.8</v>
      </c>
      <c r="AF201" s="237">
        <f t="shared" si="204"/>
        <v>0</v>
      </c>
      <c r="AG201" s="237">
        <f t="shared" si="204"/>
        <v>0</v>
      </c>
      <c r="AH201" s="237">
        <f t="shared" si="204"/>
        <v>0</v>
      </c>
      <c r="AI201" s="237">
        <f t="shared" si="204"/>
        <v>0</v>
      </c>
      <c r="AJ201" s="237">
        <f t="shared" si="204"/>
        <v>3850</v>
      </c>
      <c r="AK201" s="237">
        <f t="shared" si="204"/>
        <v>0</v>
      </c>
      <c r="AL201" s="237">
        <f t="shared" si="204"/>
        <v>0</v>
      </c>
      <c r="AM201" s="237">
        <f t="shared" si="204"/>
        <v>0</v>
      </c>
      <c r="AN201" s="237">
        <f t="shared" si="204"/>
        <v>0</v>
      </c>
      <c r="AO201" s="237">
        <f t="shared" si="204"/>
        <v>3750</v>
      </c>
      <c r="AP201" s="237">
        <f t="shared" si="204"/>
        <v>0</v>
      </c>
      <c r="AQ201" s="237">
        <f t="shared" si="204"/>
        <v>0</v>
      </c>
      <c r="AR201" s="237">
        <f t="shared" si="204"/>
        <v>0</v>
      </c>
      <c r="AS201" s="237">
        <f t="shared" si="204"/>
        <v>0</v>
      </c>
      <c r="AT201" s="237">
        <f t="shared" si="204"/>
        <v>3750</v>
      </c>
      <c r="AU201" s="237">
        <f t="shared" si="204"/>
        <v>0</v>
      </c>
      <c r="AV201" s="237">
        <f t="shared" si="204"/>
        <v>0</v>
      </c>
      <c r="AW201" s="237">
        <f t="shared" si="204"/>
        <v>0</v>
      </c>
      <c r="AX201" s="237">
        <f t="shared" si="204"/>
        <v>0</v>
      </c>
      <c r="AY201" s="237">
        <f t="shared" si="204"/>
        <v>3965.9</v>
      </c>
      <c r="AZ201" s="237">
        <f t="shared" si="204"/>
        <v>0</v>
      </c>
      <c r="BA201" s="238"/>
      <c r="BB201" s="655"/>
      <c r="BC201" s="390">
        <f t="shared" si="149"/>
        <v>45526.027580000002</v>
      </c>
    </row>
    <row r="202" spans="1:55" ht="35.25" hidden="1" customHeight="1" x14ac:dyDescent="0.3">
      <c r="A202" s="680"/>
      <c r="B202" s="681"/>
      <c r="C202" s="682"/>
      <c r="D202" s="117" t="s">
        <v>37</v>
      </c>
      <c r="E202" s="187"/>
      <c r="F202" s="187"/>
      <c r="G202" s="342" t="e">
        <f t="shared" si="188"/>
        <v>#DIV/0!</v>
      </c>
      <c r="H202" s="443"/>
      <c r="I202" s="443"/>
      <c r="J202" s="116" t="e">
        <f t="shared" si="205"/>
        <v>#DIV/0!</v>
      </c>
      <c r="K202" s="443"/>
      <c r="L202" s="443"/>
      <c r="M202" s="187"/>
      <c r="N202" s="443"/>
      <c r="O202" s="443"/>
      <c r="P202" s="187"/>
      <c r="Q202" s="443"/>
      <c r="R202" s="443"/>
      <c r="S202" s="328">
        <f t="shared" si="195"/>
        <v>0</v>
      </c>
      <c r="T202" s="511"/>
      <c r="U202" s="511"/>
      <c r="V202" s="342" t="e">
        <f t="shared" si="191"/>
        <v>#DIV/0!</v>
      </c>
      <c r="W202" s="187"/>
      <c r="X202" s="187"/>
      <c r="Y202" s="187"/>
      <c r="Z202" s="187"/>
      <c r="AA202" s="234"/>
      <c r="AB202" s="213"/>
      <c r="AC202" s="211"/>
      <c r="AD202" s="212"/>
      <c r="AE202" s="187"/>
      <c r="AF202" s="234"/>
      <c r="AG202" s="213"/>
      <c r="AH202" s="211"/>
      <c r="AI202" s="212"/>
      <c r="AJ202" s="187"/>
      <c r="AK202" s="234"/>
      <c r="AL202" s="213"/>
      <c r="AM202" s="211"/>
      <c r="AN202" s="212"/>
      <c r="AO202" s="187"/>
      <c r="AP202" s="234"/>
      <c r="AQ202" s="213"/>
      <c r="AR202" s="211"/>
      <c r="AS202" s="210"/>
      <c r="AT202" s="187"/>
      <c r="AU202" s="214"/>
      <c r="AV202" s="212"/>
      <c r="AW202" s="211"/>
      <c r="AX202" s="210"/>
      <c r="AY202" s="215"/>
      <c r="AZ202" s="187"/>
      <c r="BA202" s="212"/>
      <c r="BB202" s="656"/>
      <c r="BC202" s="390">
        <f t="shared" si="149"/>
        <v>0</v>
      </c>
    </row>
    <row r="203" spans="1:55" ht="31.15" hidden="1" customHeight="1" x14ac:dyDescent="0.3">
      <c r="A203" s="680"/>
      <c r="B203" s="681"/>
      <c r="C203" s="682"/>
      <c r="D203" s="117" t="s">
        <v>2</v>
      </c>
      <c r="E203" s="216"/>
      <c r="F203" s="216"/>
      <c r="G203" s="342" t="e">
        <f t="shared" si="188"/>
        <v>#DIV/0!</v>
      </c>
      <c r="H203" s="444"/>
      <c r="I203" s="444"/>
      <c r="J203" s="116" t="e">
        <f t="shared" si="205"/>
        <v>#DIV/0!</v>
      </c>
      <c r="K203" s="444"/>
      <c r="L203" s="443"/>
      <c r="M203" s="187"/>
      <c r="N203" s="443"/>
      <c r="O203" s="443"/>
      <c r="P203" s="187"/>
      <c r="Q203" s="443"/>
      <c r="R203" s="443"/>
      <c r="S203" s="328">
        <f t="shared" si="195"/>
        <v>0</v>
      </c>
      <c r="T203" s="511"/>
      <c r="U203" s="511"/>
      <c r="V203" s="342" t="e">
        <f t="shared" si="191"/>
        <v>#DIV/0!</v>
      </c>
      <c r="W203" s="187"/>
      <c r="X203" s="187"/>
      <c r="Y203" s="187"/>
      <c r="Z203" s="187"/>
      <c r="AA203" s="235"/>
      <c r="AB203" s="236"/>
      <c r="AC203" s="222"/>
      <c r="AD203" s="223"/>
      <c r="AE203" s="187"/>
      <c r="AF203" s="235"/>
      <c r="AG203" s="236"/>
      <c r="AH203" s="222"/>
      <c r="AI203" s="223"/>
      <c r="AJ203" s="187"/>
      <c r="AK203" s="235"/>
      <c r="AL203" s="236"/>
      <c r="AM203" s="222"/>
      <c r="AN203" s="223"/>
      <c r="AO203" s="187"/>
      <c r="AP203" s="235"/>
      <c r="AQ203" s="236"/>
      <c r="AR203" s="222"/>
      <c r="AS203" s="218"/>
      <c r="AT203" s="187"/>
      <c r="AU203" s="227"/>
      <c r="AV203" s="231"/>
      <c r="AW203" s="230"/>
      <c r="AX203" s="226"/>
      <c r="AY203" s="233"/>
      <c r="AZ203" s="216"/>
      <c r="BA203" s="231"/>
      <c r="BB203" s="656"/>
      <c r="BC203" s="390">
        <f t="shared" si="149"/>
        <v>0</v>
      </c>
    </row>
    <row r="204" spans="1:55" ht="33.049999999999997" customHeight="1" x14ac:dyDescent="0.3">
      <c r="A204" s="680"/>
      <c r="B204" s="681"/>
      <c r="C204" s="682"/>
      <c r="D204" s="120" t="s">
        <v>316</v>
      </c>
      <c r="E204" s="110">
        <f t="shared" ref="E204:E205" si="206">H204+K204+N204+Q204+T204+W204+Z204+AE204+AJ204+AO204+AT204+AY204</f>
        <v>44317.0268</v>
      </c>
      <c r="F204" s="110">
        <f>I204+L204+O204+R204+U204+X204+AA204+AF204+AK204+AP204+AU204+AZ204</f>
        <v>17212.846799999999</v>
      </c>
      <c r="G204" s="342">
        <f t="shared" si="188"/>
        <v>0.38840256314306715</v>
      </c>
      <c r="H204" s="444">
        <v>1523.04286</v>
      </c>
      <c r="I204" s="444">
        <v>1523.04286</v>
      </c>
      <c r="J204" s="328">
        <f>I204/H204</f>
        <v>1</v>
      </c>
      <c r="K204" s="444">
        <v>4422.1887200000001</v>
      </c>
      <c r="L204" s="444">
        <v>4422.1887200000001</v>
      </c>
      <c r="M204" s="226"/>
      <c r="N204" s="444">
        <f>3307.39309+1000</f>
        <v>4307.3930899999996</v>
      </c>
      <c r="O204" s="444">
        <f>3307.39309+1000</f>
        <v>4307.3930899999996</v>
      </c>
      <c r="P204" s="341">
        <f>O204/N204</f>
        <v>1</v>
      </c>
      <c r="Q204" s="444">
        <f>3334.22163+973.1905+2000</f>
        <v>6307.4121299999997</v>
      </c>
      <c r="R204" s="444">
        <f>3334.22163+973.1905+2000</f>
        <v>6307.4121299999997</v>
      </c>
      <c r="S204" s="328">
        <f t="shared" si="195"/>
        <v>0</v>
      </c>
      <c r="T204" s="512">
        <v>652.80999999999995</v>
      </c>
      <c r="U204" s="512">
        <v>652.80999999999995</v>
      </c>
      <c r="V204" s="342">
        <f t="shared" si="191"/>
        <v>1</v>
      </c>
      <c r="W204" s="216">
        <v>4135.17</v>
      </c>
      <c r="X204" s="216"/>
      <c r="Y204" s="226"/>
      <c r="Z204" s="216">
        <v>4512.1099999999997</v>
      </c>
      <c r="AA204" s="228"/>
      <c r="AB204" s="229"/>
      <c r="AC204" s="230"/>
      <c r="AD204" s="231"/>
      <c r="AE204" s="216">
        <v>3650</v>
      </c>
      <c r="AF204" s="228"/>
      <c r="AG204" s="229"/>
      <c r="AH204" s="230"/>
      <c r="AI204" s="231"/>
      <c r="AJ204" s="216">
        <v>3650</v>
      </c>
      <c r="AK204" s="228"/>
      <c r="AL204" s="229"/>
      <c r="AM204" s="232"/>
      <c r="AN204" s="226"/>
      <c r="AO204" s="216">
        <v>3650</v>
      </c>
      <c r="AP204" s="228"/>
      <c r="AQ204" s="229"/>
      <c r="AR204" s="232"/>
      <c r="AS204" s="226"/>
      <c r="AT204" s="216">
        <v>3650</v>
      </c>
      <c r="AU204" s="227"/>
      <c r="AV204" s="231"/>
      <c r="AW204" s="232"/>
      <c r="AX204" s="226"/>
      <c r="AY204" s="233">
        <v>3856.9</v>
      </c>
      <c r="AZ204" s="166"/>
      <c r="BA204" s="116"/>
      <c r="BB204" s="656"/>
      <c r="BC204" s="390">
        <f t="shared" si="149"/>
        <v>44317.0268</v>
      </c>
    </row>
    <row r="205" spans="1:55" ht="31.15" customHeight="1" thickBot="1" x14ac:dyDescent="0.35">
      <c r="A205" s="683"/>
      <c r="B205" s="684"/>
      <c r="C205" s="685"/>
      <c r="D205" s="202" t="s">
        <v>267</v>
      </c>
      <c r="E205" s="110">
        <f t="shared" si="206"/>
        <v>1209.0007800000001</v>
      </c>
      <c r="F205" s="110">
        <f>I205+L205+O205+R205+U205+X205+AA205+AF205+AK205+AP205+AU205+AZ205</f>
        <v>157.76078000000001</v>
      </c>
      <c r="G205" s="342">
        <f t="shared" si="188"/>
        <v>0.13048856759215655</v>
      </c>
      <c r="H205" s="445">
        <v>0</v>
      </c>
      <c r="I205" s="445">
        <v>0</v>
      </c>
      <c r="J205" s="148"/>
      <c r="K205" s="445">
        <v>54.219160000000002</v>
      </c>
      <c r="L205" s="445">
        <v>54.219160000000002</v>
      </c>
      <c r="M205" s="218"/>
      <c r="N205" s="445">
        <v>73.275660000000002</v>
      </c>
      <c r="O205" s="445">
        <v>73.275660000000002</v>
      </c>
      <c r="P205" s="341">
        <f>O205/N205</f>
        <v>1</v>
      </c>
      <c r="Q205" s="445">
        <v>19.282430000000002</v>
      </c>
      <c r="R205" s="445">
        <v>19.282430000000002</v>
      </c>
      <c r="S205" s="328">
        <f t="shared" si="195"/>
        <v>0</v>
      </c>
      <c r="T205" s="513">
        <v>10.98353</v>
      </c>
      <c r="U205" s="513">
        <v>10.98353</v>
      </c>
      <c r="V205" s="342">
        <f t="shared" si="191"/>
        <v>1</v>
      </c>
      <c r="W205" s="217">
        <v>257.44</v>
      </c>
      <c r="X205" s="217"/>
      <c r="Y205" s="218"/>
      <c r="Z205" s="217">
        <v>150</v>
      </c>
      <c r="AA205" s="220"/>
      <c r="AB205" s="221"/>
      <c r="AC205" s="222"/>
      <c r="AD205" s="223"/>
      <c r="AE205" s="217">
        <v>134.80000000000001</v>
      </c>
      <c r="AF205" s="220"/>
      <c r="AG205" s="221"/>
      <c r="AH205" s="222"/>
      <c r="AI205" s="223"/>
      <c r="AJ205" s="217">
        <v>200</v>
      </c>
      <c r="AK205" s="220"/>
      <c r="AL205" s="221"/>
      <c r="AM205" s="222"/>
      <c r="AN205" s="223"/>
      <c r="AO205" s="217">
        <v>100</v>
      </c>
      <c r="AP205" s="220"/>
      <c r="AQ205" s="221"/>
      <c r="AR205" s="222"/>
      <c r="AS205" s="218"/>
      <c r="AT205" s="217">
        <v>100</v>
      </c>
      <c r="AU205" s="219"/>
      <c r="AV205" s="223"/>
      <c r="AW205" s="222"/>
      <c r="AX205" s="218"/>
      <c r="AY205" s="224">
        <v>109</v>
      </c>
      <c r="AZ205" s="222"/>
      <c r="BA205" s="223"/>
      <c r="BB205" s="656"/>
      <c r="BC205" s="390">
        <f t="shared" si="149"/>
        <v>1209.0007800000001</v>
      </c>
    </row>
    <row r="206" spans="1:55" s="239" customFormat="1" ht="20.2" customHeight="1" x14ac:dyDescent="0.3">
      <c r="A206" s="675" t="s">
        <v>331</v>
      </c>
      <c r="B206" s="675"/>
      <c r="C206" s="675"/>
      <c r="D206" s="675"/>
      <c r="E206" s="675"/>
      <c r="F206" s="675"/>
      <c r="G206" s="675"/>
      <c r="H206" s="675"/>
      <c r="I206" s="675"/>
      <c r="J206" s="675"/>
      <c r="K206" s="675"/>
      <c r="L206" s="675"/>
      <c r="M206" s="675"/>
      <c r="N206" s="675"/>
      <c r="O206" s="675"/>
      <c r="P206" s="675"/>
      <c r="Q206" s="675"/>
      <c r="R206" s="675"/>
      <c r="S206" s="675"/>
      <c r="T206" s="675"/>
      <c r="U206" s="675"/>
      <c r="V206" s="675"/>
      <c r="W206" s="675"/>
      <c r="X206" s="675"/>
      <c r="Y206" s="675"/>
      <c r="Z206" s="675"/>
      <c r="AA206" s="675"/>
      <c r="AB206" s="675"/>
      <c r="AC206" s="675"/>
      <c r="AD206" s="675"/>
      <c r="AE206" s="675"/>
      <c r="AF206" s="675"/>
      <c r="AG206" s="675"/>
      <c r="AH206" s="675"/>
      <c r="AI206" s="675"/>
      <c r="AJ206" s="675"/>
      <c r="AK206" s="675"/>
      <c r="AL206" s="675"/>
      <c r="AM206" s="675"/>
      <c r="AN206" s="675"/>
      <c r="AO206" s="675"/>
      <c r="AP206" s="675"/>
      <c r="AQ206" s="675"/>
      <c r="AR206" s="675"/>
      <c r="AS206" s="675"/>
      <c r="AT206" s="675"/>
      <c r="AU206" s="675"/>
      <c r="AV206" s="675"/>
      <c r="AW206" s="675"/>
      <c r="AX206" s="675"/>
      <c r="AY206" s="675"/>
      <c r="AZ206" s="675"/>
      <c r="BA206" s="675"/>
      <c r="BB206" s="675"/>
      <c r="BC206" s="390">
        <f t="shared" si="149"/>
        <v>0</v>
      </c>
    </row>
    <row r="207" spans="1:55" s="108" customFormat="1" ht="45.25" customHeight="1" x14ac:dyDescent="0.3">
      <c r="A207" s="686" t="s">
        <v>278</v>
      </c>
      <c r="B207" s="687"/>
      <c r="C207" s="687"/>
      <c r="D207" s="687"/>
      <c r="E207" s="687"/>
      <c r="F207" s="687"/>
      <c r="G207" s="687"/>
      <c r="H207" s="687"/>
      <c r="I207" s="687"/>
      <c r="J207" s="687"/>
      <c r="K207" s="687"/>
      <c r="L207" s="687"/>
      <c r="M207" s="687"/>
      <c r="N207" s="687"/>
      <c r="O207" s="687"/>
      <c r="P207" s="687"/>
      <c r="Q207" s="687"/>
      <c r="R207" s="687"/>
      <c r="S207" s="687"/>
      <c r="T207" s="687"/>
      <c r="U207" s="687"/>
      <c r="V207" s="687"/>
      <c r="W207" s="687"/>
      <c r="X207" s="687"/>
      <c r="Y207" s="687"/>
      <c r="Z207" s="687"/>
      <c r="AA207" s="687"/>
      <c r="AB207" s="687"/>
      <c r="AC207" s="687"/>
      <c r="AD207" s="687"/>
      <c r="AE207" s="687"/>
      <c r="AF207" s="687"/>
      <c r="AG207" s="687"/>
      <c r="AH207" s="687"/>
      <c r="AI207" s="687"/>
      <c r="AJ207" s="687"/>
      <c r="AK207" s="687"/>
      <c r="AL207" s="687"/>
      <c r="AM207" s="687"/>
      <c r="AN207" s="687"/>
      <c r="AO207" s="687"/>
      <c r="AP207" s="687"/>
      <c r="AQ207" s="687"/>
      <c r="AR207" s="687"/>
      <c r="AS207" s="687"/>
      <c r="AT207" s="687"/>
      <c r="AU207" s="687"/>
      <c r="AV207" s="687"/>
      <c r="AW207" s="687"/>
      <c r="AX207" s="687"/>
      <c r="AY207" s="687"/>
      <c r="AZ207" s="687"/>
      <c r="BA207" s="687"/>
      <c r="BB207" s="687"/>
      <c r="BC207" s="390">
        <f t="shared" si="149"/>
        <v>0</v>
      </c>
    </row>
    <row r="208" spans="1:55" s="108" customFormat="1" ht="19.75" hidden="1" customHeight="1" x14ac:dyDescent="0.3">
      <c r="A208" s="363"/>
      <c r="B208" s="109"/>
      <c r="C208" s="109"/>
      <c r="D208" s="109"/>
      <c r="E208" s="149">
        <f>E201+E196+E191+E186</f>
        <v>198702.30803000001</v>
      </c>
      <c r="F208" s="149">
        <f t="shared" ref="F208:BB208" si="207">F201+F196+F191+F186</f>
        <v>73238.648019999993</v>
      </c>
      <c r="G208" s="149">
        <f t="shared" si="207"/>
        <v>1.3147148679825844</v>
      </c>
      <c r="H208" s="446">
        <f t="shared" si="207"/>
        <v>9346.7241799999993</v>
      </c>
      <c r="I208" s="446">
        <f t="shared" si="207"/>
        <v>9346.7241799999993</v>
      </c>
      <c r="J208" s="333">
        <f t="shared" si="207"/>
        <v>4</v>
      </c>
      <c r="K208" s="446">
        <f t="shared" si="207"/>
        <v>18481.87124</v>
      </c>
      <c r="L208" s="446">
        <f t="shared" si="207"/>
        <v>18481.87124</v>
      </c>
      <c r="M208" s="149">
        <f t="shared" si="207"/>
        <v>0</v>
      </c>
      <c r="N208" s="446">
        <f t="shared" si="207"/>
        <v>17231.791079999999</v>
      </c>
      <c r="O208" s="446">
        <f t="shared" si="207"/>
        <v>17231.791079999999</v>
      </c>
      <c r="P208" s="149">
        <f t="shared" si="207"/>
        <v>5</v>
      </c>
      <c r="Q208" s="446">
        <f t="shared" si="207"/>
        <v>23099.413530000002</v>
      </c>
      <c r="R208" s="446">
        <f t="shared" si="207"/>
        <v>23099.413530000002</v>
      </c>
      <c r="S208" s="149">
        <f t="shared" si="207"/>
        <v>0</v>
      </c>
      <c r="T208" s="514">
        <f t="shared" si="207"/>
        <v>5078.8479900000002</v>
      </c>
      <c r="U208" s="514">
        <f t="shared" si="207"/>
        <v>5078.8479900000002</v>
      </c>
      <c r="V208" s="149">
        <f t="shared" si="207"/>
        <v>4</v>
      </c>
      <c r="W208" s="149">
        <f t="shared" si="207"/>
        <v>18511.97897</v>
      </c>
      <c r="X208" s="149">
        <f t="shared" si="207"/>
        <v>0</v>
      </c>
      <c r="Y208" s="149">
        <f t="shared" si="207"/>
        <v>0</v>
      </c>
      <c r="Z208" s="149">
        <f t="shared" si="207"/>
        <v>20375.487119999998</v>
      </c>
      <c r="AA208" s="149">
        <f t="shared" si="207"/>
        <v>0</v>
      </c>
      <c r="AB208" s="149">
        <f t="shared" si="207"/>
        <v>0</v>
      </c>
      <c r="AC208" s="149">
        <f t="shared" si="207"/>
        <v>0</v>
      </c>
      <c r="AD208" s="149">
        <f t="shared" si="207"/>
        <v>0</v>
      </c>
      <c r="AE208" s="149">
        <f t="shared" si="207"/>
        <v>19312.617119999999</v>
      </c>
      <c r="AF208" s="149">
        <f t="shared" si="207"/>
        <v>0</v>
      </c>
      <c r="AG208" s="149">
        <f t="shared" si="207"/>
        <v>0</v>
      </c>
      <c r="AH208" s="149">
        <f t="shared" si="207"/>
        <v>0</v>
      </c>
      <c r="AI208" s="149">
        <f t="shared" si="207"/>
        <v>0</v>
      </c>
      <c r="AJ208" s="149">
        <f t="shared" si="207"/>
        <v>16678.256559999998</v>
      </c>
      <c r="AK208" s="149">
        <f t="shared" si="207"/>
        <v>0</v>
      </c>
      <c r="AL208" s="149">
        <f t="shared" si="207"/>
        <v>0</v>
      </c>
      <c r="AM208" s="149">
        <f t="shared" si="207"/>
        <v>0</v>
      </c>
      <c r="AN208" s="149">
        <f t="shared" si="207"/>
        <v>0</v>
      </c>
      <c r="AO208" s="149">
        <f t="shared" si="207"/>
        <v>17071.486559999998</v>
      </c>
      <c r="AP208" s="149">
        <f t="shared" si="207"/>
        <v>0</v>
      </c>
      <c r="AQ208" s="149">
        <f t="shared" si="207"/>
        <v>0</v>
      </c>
      <c r="AR208" s="149">
        <f t="shared" si="207"/>
        <v>0</v>
      </c>
      <c r="AS208" s="149">
        <f t="shared" si="207"/>
        <v>0</v>
      </c>
      <c r="AT208" s="149">
        <f t="shared" si="207"/>
        <v>16432.847119999999</v>
      </c>
      <c r="AU208" s="149">
        <f t="shared" si="207"/>
        <v>0</v>
      </c>
      <c r="AV208" s="149">
        <f t="shared" si="207"/>
        <v>0</v>
      </c>
      <c r="AW208" s="149">
        <f t="shared" si="207"/>
        <v>0</v>
      </c>
      <c r="AX208" s="149">
        <f t="shared" si="207"/>
        <v>0</v>
      </c>
      <c r="AY208" s="149">
        <f t="shared" si="207"/>
        <v>17020.986559999998</v>
      </c>
      <c r="AZ208" s="149">
        <f t="shared" si="207"/>
        <v>0</v>
      </c>
      <c r="BA208" s="149">
        <f t="shared" si="207"/>
        <v>0</v>
      </c>
      <c r="BB208" s="149">
        <f t="shared" si="207"/>
        <v>0</v>
      </c>
      <c r="BC208" s="390">
        <f t="shared" si="149"/>
        <v>198642.30802999999</v>
      </c>
    </row>
    <row r="209" spans="1:54" ht="19.75" customHeight="1" x14ac:dyDescent="0.3">
      <c r="A209" s="673" t="s">
        <v>315</v>
      </c>
      <c r="B209" s="673"/>
      <c r="C209" s="673"/>
      <c r="D209" s="673"/>
      <c r="E209" s="673"/>
      <c r="F209" s="673"/>
      <c r="G209" s="673"/>
      <c r="H209" s="673"/>
      <c r="I209" s="673"/>
      <c r="J209" s="673"/>
      <c r="K209" s="673"/>
      <c r="L209" s="673"/>
      <c r="M209" s="673"/>
      <c r="N209" s="673"/>
      <c r="O209" s="673"/>
      <c r="P209" s="673"/>
      <c r="Q209" s="673"/>
      <c r="R209" s="673"/>
      <c r="S209" s="673"/>
      <c r="T209" s="673"/>
      <c r="U209" s="673"/>
      <c r="V209" s="673"/>
      <c r="W209" s="673"/>
      <c r="X209" s="673"/>
      <c r="Y209" s="673"/>
      <c r="Z209" s="673"/>
      <c r="AA209" s="673"/>
      <c r="AB209" s="673"/>
      <c r="AC209" s="673"/>
      <c r="AD209" s="673"/>
      <c r="AE209" s="673"/>
      <c r="AF209" s="673"/>
      <c r="AG209" s="673"/>
      <c r="AH209" s="673"/>
      <c r="AI209" s="673"/>
      <c r="AJ209" s="673"/>
      <c r="AK209" s="673"/>
      <c r="AL209" s="673"/>
      <c r="AM209" s="673"/>
      <c r="AN209" s="673"/>
      <c r="AO209" s="673"/>
      <c r="AP209" s="673"/>
      <c r="AQ209" s="673"/>
      <c r="AR209" s="673"/>
      <c r="AS209" s="673"/>
      <c r="AT209" s="673"/>
      <c r="AU209" s="673"/>
      <c r="AV209" s="673"/>
      <c r="AW209" s="673"/>
      <c r="AX209" s="673"/>
      <c r="AY209" s="673"/>
      <c r="AZ209" s="400"/>
      <c r="BA209" s="400"/>
    </row>
    <row r="210" spans="1:54" ht="19.75" customHeight="1" x14ac:dyDescent="0.3">
      <c r="A210" s="401"/>
      <c r="B210" s="401"/>
      <c r="C210" s="401"/>
      <c r="D210" s="401"/>
      <c r="E210" s="402">
        <f>E189+E194+E199+E204+E188</f>
        <v>188557.30846999999</v>
      </c>
      <c r="F210" s="402">
        <f>F189+F194+F199+F204+F188</f>
        <v>70516.42846000001</v>
      </c>
      <c r="G210" s="401"/>
      <c r="H210" s="447"/>
      <c r="I210" s="447"/>
      <c r="J210" s="402"/>
      <c r="K210" s="447"/>
      <c r="L210" s="447"/>
      <c r="M210" s="401"/>
      <c r="N210" s="447"/>
      <c r="O210" s="447"/>
      <c r="P210" s="401"/>
      <c r="Q210" s="447"/>
      <c r="R210" s="447"/>
      <c r="S210" s="401"/>
      <c r="T210" s="515"/>
      <c r="U210" s="515"/>
      <c r="V210" s="401"/>
      <c r="W210" s="401"/>
      <c r="X210" s="401"/>
      <c r="Y210" s="401"/>
      <c r="Z210" s="401"/>
      <c r="AA210" s="401"/>
      <c r="AB210" s="401"/>
      <c r="AC210" s="401"/>
      <c r="AD210" s="401"/>
      <c r="AE210" s="401"/>
      <c r="AF210" s="401"/>
      <c r="AG210" s="401"/>
      <c r="AH210" s="401"/>
      <c r="AI210" s="401"/>
      <c r="AJ210" s="401"/>
      <c r="AK210" s="401"/>
      <c r="AL210" s="401"/>
      <c r="AM210" s="401"/>
      <c r="AN210" s="401"/>
      <c r="AO210" s="401"/>
      <c r="AP210" s="401"/>
      <c r="AQ210" s="401"/>
      <c r="AR210" s="401"/>
      <c r="AS210" s="401"/>
      <c r="AT210" s="401"/>
      <c r="AU210" s="401"/>
      <c r="AV210" s="401"/>
      <c r="AW210" s="401"/>
      <c r="AX210" s="401"/>
      <c r="AY210" s="401"/>
      <c r="AZ210" s="400"/>
      <c r="BA210" s="400"/>
    </row>
    <row r="211" spans="1:54" ht="16.45" customHeight="1" x14ac:dyDescent="0.3">
      <c r="A211" s="403" t="s">
        <v>364</v>
      </c>
      <c r="B211" s="403"/>
      <c r="C211" s="404"/>
      <c r="D211" s="404"/>
      <c r="E211" s="405">
        <f>E199+E204</f>
        <v>146202.38551000002</v>
      </c>
      <c r="F211" s="405">
        <f>F199+F204</f>
        <v>61486.085510000004</v>
      </c>
      <c r="G211" s="406"/>
      <c r="H211" s="448"/>
      <c r="I211" s="448"/>
      <c r="J211" s="407"/>
      <c r="K211" s="448"/>
      <c r="L211" s="448"/>
      <c r="M211" s="406"/>
      <c r="N211" s="448"/>
      <c r="O211" s="448"/>
      <c r="P211" s="406"/>
      <c r="Q211" s="448"/>
      <c r="R211" s="448"/>
      <c r="S211" s="406"/>
      <c r="T211" s="516"/>
      <c r="U211" s="516"/>
      <c r="V211" s="406"/>
      <c r="W211" s="406"/>
      <c r="X211" s="406"/>
      <c r="Y211" s="406"/>
      <c r="Z211" s="406"/>
      <c r="AA211" s="406"/>
      <c r="AB211" s="406"/>
      <c r="AC211" s="406"/>
      <c r="AD211" s="406"/>
      <c r="AE211" s="406"/>
      <c r="AF211" s="406"/>
      <c r="AG211" s="406"/>
      <c r="AH211" s="406"/>
      <c r="AI211" s="406"/>
      <c r="AJ211" s="406"/>
      <c r="AK211" s="406"/>
      <c r="AL211" s="406"/>
      <c r="AM211" s="406"/>
      <c r="AN211" s="406"/>
      <c r="AO211" s="406"/>
      <c r="AP211" s="406"/>
      <c r="AQ211" s="406"/>
      <c r="AR211" s="406"/>
      <c r="AS211" s="406"/>
      <c r="AT211" s="406"/>
      <c r="AU211" s="406"/>
      <c r="AV211" s="406"/>
      <c r="AW211" s="406"/>
      <c r="AX211" s="406"/>
      <c r="AY211" s="406"/>
      <c r="AZ211" s="393"/>
      <c r="BA211" s="393"/>
      <c r="BB211" s="393"/>
    </row>
    <row r="212" spans="1:54" ht="17.55" x14ac:dyDescent="0.3">
      <c r="A212" s="408" t="s">
        <v>392</v>
      </c>
      <c r="B212" s="409"/>
      <c r="C212" s="409"/>
      <c r="D212" s="410"/>
      <c r="E212" s="411"/>
      <c r="F212" s="411"/>
      <c r="G212" s="411"/>
      <c r="H212" s="449"/>
      <c r="I212" s="449"/>
      <c r="J212" s="412"/>
      <c r="K212" s="449"/>
      <c r="L212" s="449"/>
      <c r="M212" s="409"/>
      <c r="N212" s="449"/>
      <c r="O212" s="449"/>
      <c r="P212" s="409"/>
      <c r="Q212" s="449"/>
      <c r="R212" s="449"/>
      <c r="S212" s="409"/>
      <c r="T212" s="570"/>
      <c r="U212" s="570"/>
      <c r="V212" s="413"/>
      <c r="W212" s="413"/>
      <c r="X212" s="413"/>
      <c r="Y212" s="413"/>
      <c r="Z212" s="413"/>
      <c r="AA212" s="413"/>
      <c r="AB212" s="413"/>
      <c r="AC212" s="413"/>
      <c r="AD212" s="413"/>
      <c r="AE212" s="413"/>
      <c r="AF212" s="413"/>
      <c r="AG212" s="413"/>
      <c r="AH212" s="413"/>
      <c r="AI212" s="413"/>
      <c r="AJ212" s="413"/>
      <c r="AK212" s="413"/>
      <c r="AL212" s="413"/>
      <c r="AM212" s="413"/>
      <c r="AN212" s="413"/>
      <c r="AO212" s="409"/>
      <c r="AP212" s="409"/>
      <c r="AQ212" s="409"/>
      <c r="AR212" s="409"/>
      <c r="AS212" s="409"/>
      <c r="AT212" s="413"/>
      <c r="AU212" s="413"/>
      <c r="AV212" s="413"/>
      <c r="AW212" s="413"/>
      <c r="AX212" s="413"/>
      <c r="AY212" s="403"/>
      <c r="AZ212" s="370"/>
      <c r="BA212" s="370"/>
    </row>
    <row r="213" spans="1:54" ht="17.55" x14ac:dyDescent="0.3">
      <c r="A213" s="408"/>
      <c r="B213" s="409"/>
      <c r="C213" s="409"/>
      <c r="D213" s="410"/>
      <c r="E213" s="411"/>
      <c r="F213" s="411"/>
      <c r="G213" s="411"/>
      <c r="H213" s="449"/>
      <c r="I213" s="449"/>
      <c r="J213" s="412"/>
      <c r="K213" s="449"/>
      <c r="L213" s="449"/>
      <c r="M213" s="409"/>
      <c r="N213" s="449"/>
      <c r="O213" s="449"/>
      <c r="P213" s="409"/>
      <c r="Q213" s="449"/>
      <c r="R213" s="449"/>
      <c r="S213" s="409"/>
      <c r="T213" s="570"/>
      <c r="U213" s="570"/>
      <c r="V213" s="413"/>
      <c r="W213" s="413"/>
      <c r="X213" s="413"/>
      <c r="Y213" s="413"/>
      <c r="Z213" s="413"/>
      <c r="AA213" s="413"/>
      <c r="AB213" s="413"/>
      <c r="AC213" s="413"/>
      <c r="AD213" s="413"/>
      <c r="AE213" s="413"/>
      <c r="AF213" s="413"/>
      <c r="AG213" s="413"/>
      <c r="AH213" s="413"/>
      <c r="AI213" s="413"/>
      <c r="AJ213" s="413"/>
      <c r="AK213" s="413"/>
      <c r="AL213" s="413"/>
      <c r="AM213" s="413"/>
      <c r="AN213" s="413"/>
      <c r="AO213" s="409"/>
      <c r="AP213" s="409"/>
      <c r="AQ213" s="409"/>
      <c r="AR213" s="409"/>
      <c r="AS213" s="409"/>
      <c r="AT213" s="413"/>
      <c r="AU213" s="413"/>
      <c r="AV213" s="413"/>
      <c r="AW213" s="413"/>
      <c r="AX213" s="413"/>
      <c r="AY213" s="403"/>
      <c r="AZ213" s="370"/>
      <c r="BA213" s="370"/>
    </row>
    <row r="214" spans="1:54" ht="17.55" x14ac:dyDescent="0.3">
      <c r="A214" s="409" t="s">
        <v>262</v>
      </c>
      <c r="B214" s="370"/>
      <c r="C214" s="409"/>
      <c r="D214" s="410"/>
      <c r="E214" s="411"/>
      <c r="F214" s="411"/>
      <c r="G214" s="411"/>
      <c r="H214" s="449"/>
      <c r="I214" s="449"/>
      <c r="J214" s="412"/>
      <c r="K214" s="449"/>
      <c r="L214" s="449"/>
      <c r="M214" s="409"/>
      <c r="N214" s="449"/>
      <c r="O214" s="449"/>
      <c r="P214" s="409"/>
      <c r="Q214" s="449"/>
      <c r="R214" s="449"/>
      <c r="S214" s="409"/>
      <c r="T214" s="570"/>
      <c r="U214" s="570"/>
      <c r="V214" s="413"/>
      <c r="W214" s="413"/>
      <c r="X214" s="413"/>
      <c r="Y214" s="413"/>
      <c r="Z214" s="413"/>
      <c r="AA214" s="413"/>
      <c r="AB214" s="413"/>
      <c r="AC214" s="413"/>
      <c r="AD214" s="413"/>
      <c r="AE214" s="413"/>
      <c r="AF214" s="413"/>
      <c r="AG214" s="413"/>
      <c r="AH214" s="413"/>
      <c r="AI214" s="413"/>
      <c r="AJ214" s="413"/>
      <c r="AK214" s="413"/>
      <c r="AL214" s="413"/>
      <c r="AM214" s="413"/>
      <c r="AN214" s="413"/>
      <c r="AO214" s="409"/>
      <c r="AP214" s="409"/>
      <c r="AQ214" s="409"/>
      <c r="AR214" s="409"/>
      <c r="AS214" s="409"/>
      <c r="AT214" s="413"/>
      <c r="AU214" s="413"/>
      <c r="AV214" s="413"/>
      <c r="AW214" s="413"/>
      <c r="AX214" s="413"/>
      <c r="AY214" s="403"/>
      <c r="AZ214" s="370"/>
      <c r="BA214" s="370"/>
    </row>
    <row r="215" spans="1:54" ht="17.55" x14ac:dyDescent="0.3">
      <c r="A215" s="673" t="s">
        <v>264</v>
      </c>
      <c r="B215" s="673"/>
      <c r="C215" s="673"/>
      <c r="D215" s="674"/>
      <c r="E215" s="674"/>
      <c r="F215" s="674"/>
      <c r="G215" s="674"/>
      <c r="H215" s="674"/>
      <c r="I215" s="674"/>
      <c r="J215" s="674"/>
      <c r="K215" s="674"/>
      <c r="L215" s="447"/>
      <c r="M215" s="401"/>
      <c r="N215" s="447"/>
      <c r="O215" s="447"/>
      <c r="P215" s="401"/>
      <c r="Q215" s="447"/>
      <c r="R215" s="447"/>
      <c r="S215" s="401"/>
      <c r="T215" s="515"/>
      <c r="U215" s="515"/>
      <c r="V215" s="401"/>
      <c r="W215" s="401"/>
      <c r="X215" s="401"/>
      <c r="Y215" s="401"/>
      <c r="Z215" s="401"/>
      <c r="AA215" s="401"/>
      <c r="AB215" s="401"/>
      <c r="AC215" s="401"/>
      <c r="AD215" s="401"/>
      <c r="AE215" s="401"/>
      <c r="AF215" s="401"/>
      <c r="AG215" s="401"/>
      <c r="AH215" s="401"/>
      <c r="AI215" s="401"/>
      <c r="AJ215" s="401"/>
      <c r="AK215" s="401"/>
      <c r="AL215" s="401"/>
      <c r="AM215" s="401"/>
      <c r="AN215" s="401"/>
      <c r="AO215" s="401"/>
      <c r="AP215" s="401"/>
      <c r="AQ215" s="401"/>
      <c r="AR215" s="401"/>
      <c r="AS215" s="401"/>
      <c r="AT215" s="401"/>
      <c r="AU215" s="401"/>
      <c r="AV215" s="401"/>
      <c r="AW215" s="401"/>
      <c r="AX215" s="401"/>
      <c r="AY215" s="401"/>
      <c r="AZ215" s="400"/>
      <c r="BA215" s="400"/>
    </row>
    <row r="218" spans="1:54" ht="17.55" x14ac:dyDescent="0.3">
      <c r="A218" s="406"/>
      <c r="B218" s="409"/>
      <c r="C218" s="409"/>
      <c r="D218" s="410"/>
      <c r="E218" s="411"/>
      <c r="F218" s="411"/>
      <c r="G218" s="411"/>
      <c r="H218" s="449"/>
      <c r="I218" s="449"/>
      <c r="J218" s="412"/>
      <c r="K218" s="449"/>
      <c r="L218" s="449"/>
      <c r="M218" s="409"/>
      <c r="N218" s="449"/>
      <c r="O218" s="449"/>
      <c r="P218" s="409"/>
      <c r="Q218" s="449"/>
      <c r="R218" s="449"/>
      <c r="S218" s="409"/>
      <c r="T218" s="570"/>
      <c r="U218" s="570"/>
      <c r="V218" s="413"/>
      <c r="W218" s="413"/>
      <c r="X218" s="413"/>
      <c r="Y218" s="413"/>
      <c r="Z218" s="413"/>
      <c r="AA218" s="413"/>
      <c r="AB218" s="413"/>
      <c r="AC218" s="413"/>
      <c r="AD218" s="413"/>
      <c r="AE218" s="413"/>
      <c r="AF218" s="413"/>
      <c r="AG218" s="413"/>
      <c r="AH218" s="413"/>
      <c r="AI218" s="413"/>
      <c r="AJ218" s="413"/>
      <c r="AK218" s="413"/>
      <c r="AL218" s="413"/>
      <c r="AM218" s="413"/>
      <c r="AN218" s="413"/>
      <c r="AO218" s="409"/>
      <c r="AP218" s="409"/>
      <c r="AQ218" s="409"/>
      <c r="AR218" s="409"/>
      <c r="AS218" s="409"/>
      <c r="AT218" s="413"/>
      <c r="AU218" s="413"/>
      <c r="AV218" s="413"/>
      <c r="AW218" s="413"/>
      <c r="AX218" s="413"/>
      <c r="AY218" s="403"/>
      <c r="AZ218" s="370"/>
      <c r="BA218" s="370"/>
    </row>
    <row r="219" spans="1:54" x14ac:dyDescent="0.3">
      <c r="A219" s="414"/>
      <c r="T219" s="571"/>
      <c r="U219" s="571"/>
      <c r="V219" s="415"/>
      <c r="W219" s="415"/>
      <c r="X219" s="415"/>
      <c r="Y219" s="415"/>
      <c r="Z219" s="415"/>
      <c r="AA219" s="415"/>
      <c r="AB219" s="415"/>
      <c r="AC219" s="415"/>
      <c r="AD219" s="415"/>
      <c r="AE219" s="415"/>
      <c r="AF219" s="415"/>
      <c r="AG219" s="415"/>
      <c r="AH219" s="415"/>
      <c r="AI219" s="415"/>
      <c r="AJ219" s="415"/>
      <c r="AK219" s="415"/>
      <c r="AL219" s="415"/>
      <c r="AM219" s="415"/>
      <c r="AN219" s="415"/>
      <c r="AT219" s="415"/>
      <c r="AU219" s="415"/>
      <c r="AV219" s="415"/>
      <c r="AW219" s="415"/>
      <c r="AX219" s="415"/>
      <c r="AY219" s="370"/>
      <c r="AZ219" s="370"/>
      <c r="BA219" s="370"/>
    </row>
    <row r="220" spans="1:54" x14ac:dyDescent="0.3">
      <c r="A220" s="414"/>
      <c r="T220" s="571"/>
      <c r="U220" s="571"/>
      <c r="V220" s="415"/>
      <c r="W220" s="415"/>
      <c r="X220" s="415"/>
      <c r="Y220" s="415"/>
      <c r="Z220" s="415"/>
      <c r="AA220" s="415"/>
      <c r="AB220" s="415"/>
      <c r="AC220" s="415"/>
      <c r="AD220" s="415"/>
      <c r="AE220" s="415"/>
      <c r="AF220" s="415"/>
      <c r="AG220" s="415"/>
      <c r="AH220" s="415"/>
      <c r="AI220" s="415"/>
      <c r="AJ220" s="415"/>
      <c r="AK220" s="415"/>
      <c r="AL220" s="415"/>
      <c r="AM220" s="415"/>
      <c r="AN220" s="415"/>
      <c r="AT220" s="415"/>
      <c r="AU220" s="415"/>
      <c r="AV220" s="415"/>
      <c r="AW220" s="415"/>
      <c r="AX220" s="415"/>
      <c r="AY220" s="370"/>
      <c r="AZ220" s="370"/>
      <c r="BA220" s="370"/>
    </row>
    <row r="221" spans="1:54" x14ac:dyDescent="0.3">
      <c r="A221" s="414"/>
      <c r="T221" s="571"/>
      <c r="U221" s="571"/>
      <c r="V221" s="415"/>
      <c r="W221" s="415"/>
      <c r="X221" s="415"/>
      <c r="Y221" s="415"/>
      <c r="Z221" s="415"/>
      <c r="AA221" s="415"/>
      <c r="AB221" s="415"/>
      <c r="AC221" s="415"/>
      <c r="AD221" s="415"/>
      <c r="AE221" s="415"/>
      <c r="AF221" s="415"/>
      <c r="AG221" s="415"/>
      <c r="AH221" s="415"/>
      <c r="AI221" s="415"/>
      <c r="AJ221" s="415"/>
      <c r="AK221" s="415"/>
      <c r="AL221" s="415"/>
      <c r="AM221" s="415"/>
      <c r="AN221" s="415"/>
      <c r="AT221" s="415"/>
      <c r="AU221" s="415"/>
      <c r="AV221" s="415"/>
      <c r="AW221" s="415"/>
      <c r="AX221" s="415"/>
      <c r="AY221" s="370"/>
      <c r="AZ221" s="370"/>
      <c r="BA221" s="370"/>
    </row>
    <row r="222" spans="1:54" ht="14.25" customHeight="1" x14ac:dyDescent="0.3">
      <c r="A222" s="414"/>
      <c r="T222" s="571"/>
      <c r="U222" s="571"/>
      <c r="V222" s="415"/>
      <c r="W222" s="415"/>
      <c r="X222" s="415"/>
      <c r="Y222" s="415"/>
      <c r="Z222" s="415"/>
      <c r="AA222" s="415"/>
      <c r="AB222" s="415"/>
      <c r="AC222" s="415"/>
      <c r="AD222" s="415"/>
      <c r="AE222" s="415"/>
      <c r="AF222" s="415"/>
      <c r="AG222" s="415"/>
      <c r="AH222" s="415"/>
      <c r="AI222" s="415"/>
      <c r="AJ222" s="415"/>
      <c r="AK222" s="415"/>
      <c r="AL222" s="415"/>
      <c r="AM222" s="415"/>
      <c r="AN222" s="415"/>
      <c r="AT222" s="415"/>
      <c r="AU222" s="415"/>
      <c r="AV222" s="415"/>
      <c r="AW222" s="415"/>
      <c r="AX222" s="415"/>
      <c r="AY222" s="370"/>
      <c r="AZ222" s="370"/>
      <c r="BA222" s="370"/>
    </row>
    <row r="223" spans="1:54" x14ac:dyDescent="0.3">
      <c r="A223" s="416"/>
      <c r="T223" s="571"/>
      <c r="U223" s="571"/>
      <c r="V223" s="415"/>
      <c r="W223" s="415"/>
      <c r="X223" s="415"/>
      <c r="Y223" s="415"/>
      <c r="Z223" s="415"/>
      <c r="AA223" s="415"/>
      <c r="AB223" s="415"/>
      <c r="AC223" s="415"/>
      <c r="AD223" s="415"/>
      <c r="AE223" s="415"/>
      <c r="AF223" s="415"/>
      <c r="AG223" s="415"/>
      <c r="AH223" s="415"/>
      <c r="AI223" s="415"/>
      <c r="AJ223" s="415"/>
      <c r="AK223" s="415"/>
      <c r="AL223" s="415"/>
      <c r="AM223" s="415"/>
      <c r="AN223" s="415"/>
      <c r="AT223" s="415"/>
      <c r="AU223" s="415"/>
      <c r="AV223" s="415"/>
      <c r="AW223" s="415"/>
      <c r="AX223" s="415"/>
      <c r="AY223" s="370"/>
      <c r="AZ223" s="370"/>
      <c r="BA223" s="370"/>
    </row>
    <row r="224" spans="1:54" x14ac:dyDescent="0.3">
      <c r="A224" s="414"/>
      <c r="T224" s="571"/>
      <c r="U224" s="571"/>
      <c r="V224" s="415"/>
      <c r="W224" s="415"/>
      <c r="X224" s="415"/>
      <c r="Y224" s="415"/>
      <c r="Z224" s="415"/>
      <c r="AA224" s="415"/>
      <c r="AB224" s="415"/>
      <c r="AC224" s="415"/>
      <c r="AD224" s="415"/>
      <c r="AE224" s="415"/>
      <c r="AF224" s="415"/>
      <c r="AG224" s="415"/>
      <c r="AH224" s="415"/>
      <c r="AI224" s="415"/>
      <c r="AJ224" s="415"/>
      <c r="AK224" s="415"/>
      <c r="AL224" s="415"/>
      <c r="AM224" s="415"/>
      <c r="AN224" s="415"/>
      <c r="AT224" s="415"/>
      <c r="AU224" s="415"/>
      <c r="AV224" s="415"/>
      <c r="AW224" s="415"/>
      <c r="AX224" s="415"/>
      <c r="AY224" s="370"/>
      <c r="AZ224" s="370"/>
      <c r="BA224" s="370"/>
    </row>
    <row r="225" spans="1:54" x14ac:dyDescent="0.3">
      <c r="A225" s="414"/>
      <c r="T225" s="571"/>
      <c r="U225" s="571"/>
      <c r="V225" s="415"/>
      <c r="W225" s="415"/>
      <c r="X225" s="415"/>
      <c r="Y225" s="415"/>
      <c r="Z225" s="415"/>
      <c r="AA225" s="415"/>
      <c r="AB225" s="415"/>
      <c r="AC225" s="415"/>
      <c r="AD225" s="415"/>
      <c r="AE225" s="415"/>
      <c r="AF225" s="415"/>
      <c r="AG225" s="415"/>
      <c r="AH225" s="415"/>
      <c r="AI225" s="415"/>
      <c r="AJ225" s="415"/>
      <c r="AK225" s="415"/>
      <c r="AL225" s="415"/>
      <c r="AM225" s="415"/>
      <c r="AN225" s="415"/>
      <c r="AT225" s="415"/>
      <c r="AU225" s="415"/>
      <c r="AV225" s="415"/>
      <c r="AW225" s="415"/>
      <c r="AX225" s="415"/>
      <c r="AY225" s="370"/>
      <c r="AZ225" s="370"/>
      <c r="BA225" s="370"/>
    </row>
    <row r="226" spans="1:54" x14ac:dyDescent="0.3">
      <c r="A226" s="414"/>
      <c r="T226" s="571"/>
      <c r="U226" s="571"/>
      <c r="V226" s="415"/>
      <c r="W226" s="415"/>
      <c r="X226" s="415"/>
      <c r="Y226" s="415"/>
      <c r="Z226" s="415"/>
      <c r="AA226" s="415"/>
      <c r="AB226" s="415"/>
      <c r="AC226" s="415"/>
      <c r="AD226" s="415"/>
      <c r="AE226" s="415"/>
      <c r="AF226" s="415"/>
      <c r="AG226" s="415"/>
      <c r="AH226" s="415"/>
      <c r="AI226" s="415"/>
      <c r="AJ226" s="415"/>
      <c r="AK226" s="415"/>
      <c r="AL226" s="415"/>
      <c r="AM226" s="415"/>
      <c r="AN226" s="415"/>
      <c r="AT226" s="415"/>
      <c r="AU226" s="415"/>
      <c r="AV226" s="415"/>
      <c r="AW226" s="415"/>
      <c r="AX226" s="415"/>
      <c r="AY226" s="370"/>
      <c r="AZ226" s="370"/>
      <c r="BA226" s="370"/>
    </row>
    <row r="227" spans="1:54" x14ac:dyDescent="0.3">
      <c r="A227" s="414"/>
      <c r="T227" s="571"/>
      <c r="U227" s="571"/>
      <c r="V227" s="415"/>
      <c r="W227" s="415"/>
      <c r="X227" s="415"/>
      <c r="Y227" s="415"/>
      <c r="Z227" s="415"/>
      <c r="AA227" s="415"/>
      <c r="AB227" s="415"/>
      <c r="AC227" s="415"/>
      <c r="AD227" s="415"/>
      <c r="AE227" s="415"/>
      <c r="AF227" s="415"/>
      <c r="AG227" s="415"/>
      <c r="AH227" s="415"/>
      <c r="AI227" s="415"/>
      <c r="AJ227" s="415"/>
      <c r="AK227" s="415"/>
      <c r="AL227" s="415"/>
      <c r="AM227" s="415"/>
      <c r="AN227" s="415"/>
      <c r="AT227" s="415"/>
      <c r="AU227" s="415"/>
      <c r="AV227" s="415"/>
      <c r="AW227" s="415"/>
      <c r="AX227" s="415"/>
      <c r="AY227" s="370"/>
      <c r="AZ227" s="370"/>
      <c r="BA227" s="370"/>
    </row>
    <row r="228" spans="1:54" ht="12.7" customHeight="1" x14ac:dyDescent="0.3">
      <c r="A228" s="414"/>
    </row>
    <row r="229" spans="1:54" x14ac:dyDescent="0.3">
      <c r="A229" s="416"/>
    </row>
    <row r="230" spans="1:54" x14ac:dyDescent="0.3">
      <c r="A230" s="414"/>
      <c r="T230" s="572"/>
      <c r="U230" s="572"/>
      <c r="V230" s="417"/>
      <c r="W230" s="417"/>
      <c r="X230" s="417"/>
      <c r="Y230" s="417"/>
      <c r="Z230" s="417"/>
      <c r="AA230" s="417"/>
      <c r="AB230" s="417"/>
      <c r="AC230" s="417"/>
      <c r="AD230" s="417"/>
      <c r="AE230" s="417"/>
      <c r="AF230" s="417"/>
      <c r="AG230" s="417"/>
      <c r="AH230" s="417"/>
      <c r="AI230" s="417"/>
      <c r="AJ230" s="417"/>
      <c r="AK230" s="417"/>
      <c r="AL230" s="417"/>
      <c r="AM230" s="417"/>
      <c r="AN230" s="417"/>
      <c r="AT230" s="417"/>
      <c r="AU230" s="417"/>
      <c r="AV230" s="417"/>
      <c r="AW230" s="417"/>
      <c r="AX230" s="417"/>
    </row>
    <row r="231" spans="1:54" s="365" customFormat="1" x14ac:dyDescent="0.3">
      <c r="A231" s="414"/>
      <c r="D231" s="366"/>
      <c r="E231" s="367"/>
      <c r="F231" s="367"/>
      <c r="G231" s="367"/>
      <c r="H231" s="420"/>
      <c r="I231" s="420"/>
      <c r="J231" s="368"/>
      <c r="K231" s="420"/>
      <c r="L231" s="420"/>
      <c r="N231" s="420"/>
      <c r="O231" s="420"/>
      <c r="Q231" s="420"/>
      <c r="R231" s="420"/>
      <c r="T231" s="572"/>
      <c r="U231" s="572"/>
      <c r="V231" s="417"/>
      <c r="W231" s="417"/>
      <c r="X231" s="417"/>
      <c r="Y231" s="417"/>
      <c r="Z231" s="417"/>
      <c r="AA231" s="417"/>
      <c r="AB231" s="417"/>
      <c r="AC231" s="417"/>
      <c r="AD231" s="417"/>
      <c r="AE231" s="417"/>
      <c r="AF231" s="417"/>
      <c r="AG231" s="417"/>
      <c r="AH231" s="417"/>
      <c r="AI231" s="417"/>
      <c r="AJ231" s="417"/>
      <c r="AK231" s="417"/>
      <c r="AL231" s="417"/>
      <c r="AM231" s="417"/>
      <c r="AN231" s="417"/>
      <c r="AT231" s="417"/>
      <c r="AU231" s="417"/>
      <c r="AV231" s="417"/>
      <c r="AW231" s="417"/>
      <c r="AX231" s="417"/>
      <c r="BB231" s="370"/>
    </row>
    <row r="232" spans="1:54" s="365" customFormat="1" x14ac:dyDescent="0.3">
      <c r="A232" s="414"/>
      <c r="D232" s="366"/>
      <c r="E232" s="367"/>
      <c r="F232" s="367"/>
      <c r="G232" s="367"/>
      <c r="H232" s="420"/>
      <c r="I232" s="420"/>
      <c r="J232" s="368"/>
      <c r="K232" s="420"/>
      <c r="L232" s="420"/>
      <c r="N232" s="420"/>
      <c r="O232" s="420"/>
      <c r="Q232" s="420"/>
      <c r="R232" s="420"/>
      <c r="T232" s="572"/>
      <c r="U232" s="572"/>
      <c r="V232" s="417"/>
      <c r="W232" s="417"/>
      <c r="X232" s="417"/>
      <c r="Y232" s="417"/>
      <c r="Z232" s="417"/>
      <c r="AA232" s="417"/>
      <c r="AB232" s="417"/>
      <c r="AC232" s="417"/>
      <c r="AD232" s="417"/>
      <c r="AE232" s="417"/>
      <c r="AF232" s="417"/>
      <c r="AG232" s="417"/>
      <c r="AH232" s="417"/>
      <c r="AI232" s="417"/>
      <c r="AJ232" s="417"/>
      <c r="AK232" s="417"/>
      <c r="AL232" s="417"/>
      <c r="AM232" s="417"/>
      <c r="AN232" s="417"/>
      <c r="AT232" s="417"/>
      <c r="AU232" s="417"/>
      <c r="AV232" s="417"/>
      <c r="AW232" s="417"/>
      <c r="AX232" s="417"/>
      <c r="BB232" s="370"/>
    </row>
    <row r="233" spans="1:54" s="365" customFormat="1" x14ac:dyDescent="0.3">
      <c r="A233" s="414"/>
      <c r="D233" s="366"/>
      <c r="E233" s="367"/>
      <c r="F233" s="367"/>
      <c r="G233" s="367"/>
      <c r="H233" s="420"/>
      <c r="I233" s="420"/>
      <c r="J233" s="368"/>
      <c r="K233" s="420"/>
      <c r="L233" s="420"/>
      <c r="N233" s="420"/>
      <c r="O233" s="420"/>
      <c r="Q233" s="420"/>
      <c r="R233" s="420"/>
      <c r="T233" s="572"/>
      <c r="U233" s="572"/>
      <c r="V233" s="417"/>
      <c r="W233" s="417"/>
      <c r="X233" s="417"/>
      <c r="Y233" s="417"/>
      <c r="Z233" s="417"/>
      <c r="AA233" s="417"/>
      <c r="AB233" s="417"/>
      <c r="AC233" s="417"/>
      <c r="AD233" s="417"/>
      <c r="AE233" s="417"/>
      <c r="AF233" s="417"/>
      <c r="AG233" s="417"/>
      <c r="AH233" s="417"/>
      <c r="AI233" s="417"/>
      <c r="AJ233" s="417"/>
      <c r="AK233" s="417"/>
      <c r="AL233" s="417"/>
      <c r="AM233" s="417"/>
      <c r="AN233" s="417"/>
      <c r="AT233" s="417"/>
      <c r="AU233" s="417"/>
      <c r="AV233" s="417"/>
      <c r="AW233" s="417"/>
      <c r="AX233" s="417"/>
      <c r="BB233" s="370"/>
    </row>
    <row r="234" spans="1:54" s="365" customFormat="1" x14ac:dyDescent="0.3">
      <c r="A234" s="414"/>
      <c r="D234" s="366"/>
      <c r="E234" s="367"/>
      <c r="F234" s="367"/>
      <c r="G234" s="367"/>
      <c r="H234" s="420"/>
      <c r="I234" s="420"/>
      <c r="J234" s="368"/>
      <c r="K234" s="420"/>
      <c r="L234" s="420"/>
      <c r="N234" s="420"/>
      <c r="O234" s="420"/>
      <c r="Q234" s="420"/>
      <c r="R234" s="420"/>
      <c r="T234" s="488"/>
      <c r="U234" s="488"/>
      <c r="BB234" s="370"/>
    </row>
    <row r="240" spans="1:54" s="365" customFormat="1" ht="49.5" customHeight="1" x14ac:dyDescent="0.3">
      <c r="D240" s="366"/>
      <c r="E240" s="367"/>
      <c r="F240" s="367"/>
      <c r="G240" s="367"/>
      <c r="H240" s="420"/>
      <c r="I240" s="420"/>
      <c r="J240" s="368"/>
      <c r="K240" s="420"/>
      <c r="L240" s="420"/>
      <c r="N240" s="420"/>
      <c r="O240" s="420"/>
      <c r="Q240" s="420"/>
      <c r="R240" s="420"/>
      <c r="T240" s="488"/>
      <c r="U240" s="488"/>
      <c r="BB240" s="370"/>
    </row>
  </sheetData>
  <mergeCells count="134">
    <mergeCell ref="A180:A184"/>
    <mergeCell ref="A177:A179"/>
    <mergeCell ref="B177:B179"/>
    <mergeCell ref="C177:C179"/>
    <mergeCell ref="A34:C34"/>
    <mergeCell ref="BB80:BB84"/>
    <mergeCell ref="A166:A170"/>
    <mergeCell ref="B166:B170"/>
    <mergeCell ref="BB166:BB170"/>
    <mergeCell ref="A143:A147"/>
    <mergeCell ref="B143:B147"/>
    <mergeCell ref="C143:C147"/>
    <mergeCell ref="BB143:BB147"/>
    <mergeCell ref="A85:BB85"/>
    <mergeCell ref="A86:A90"/>
    <mergeCell ref="B86:B90"/>
    <mergeCell ref="A91:A95"/>
    <mergeCell ref="B91:B95"/>
    <mergeCell ref="A101:A105"/>
    <mergeCell ref="B101:B105"/>
    <mergeCell ref="BB86:BB90"/>
    <mergeCell ref="A80:A84"/>
    <mergeCell ref="B80:B84"/>
    <mergeCell ref="C80:C84"/>
    <mergeCell ref="C86:C90"/>
    <mergeCell ref="BB55:BB59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W7:Y7"/>
    <mergeCell ref="Q7:S7"/>
    <mergeCell ref="BB10:BB14"/>
    <mergeCell ref="A15:C18"/>
    <mergeCell ref="Z7:AD7"/>
    <mergeCell ref="AE7:AI7"/>
    <mergeCell ref="AJ7:AN7"/>
    <mergeCell ref="AO7:AS7"/>
    <mergeCell ref="AT7:AX7"/>
    <mergeCell ref="T7:V7"/>
    <mergeCell ref="A19:C23"/>
    <mergeCell ref="A24:C28"/>
    <mergeCell ref="A10:C14"/>
    <mergeCell ref="K7:M7"/>
    <mergeCell ref="N7:P7"/>
    <mergeCell ref="B65:B69"/>
    <mergeCell ref="A70:A74"/>
    <mergeCell ref="B70:B74"/>
    <mergeCell ref="A75:A79"/>
    <mergeCell ref="B75:B79"/>
    <mergeCell ref="C75:C79"/>
    <mergeCell ref="A55:A59"/>
    <mergeCell ref="B55:B59"/>
    <mergeCell ref="BB15:BB33"/>
    <mergeCell ref="A29:C33"/>
    <mergeCell ref="A39:BB39"/>
    <mergeCell ref="A40:A44"/>
    <mergeCell ref="B40:B44"/>
    <mergeCell ref="C40:C44"/>
    <mergeCell ref="BB40:BB44"/>
    <mergeCell ref="A45:A49"/>
    <mergeCell ref="B45:B49"/>
    <mergeCell ref="BB45:BB49"/>
    <mergeCell ref="A50:A54"/>
    <mergeCell ref="B50:B54"/>
    <mergeCell ref="BB50:BB54"/>
    <mergeCell ref="A215:K215"/>
    <mergeCell ref="A206:BB206"/>
    <mergeCell ref="A209:AY209"/>
    <mergeCell ref="A185:BB185"/>
    <mergeCell ref="A186:C190"/>
    <mergeCell ref="BB186:BB190"/>
    <mergeCell ref="A191:C195"/>
    <mergeCell ref="A196:C200"/>
    <mergeCell ref="BB196:BB200"/>
    <mergeCell ref="BB191:BB195"/>
    <mergeCell ref="A201:C205"/>
    <mergeCell ref="BB201:BB205"/>
    <mergeCell ref="A207:BB207"/>
    <mergeCell ref="B180:B184"/>
    <mergeCell ref="C180:C184"/>
    <mergeCell ref="C45:C74"/>
    <mergeCell ref="C154:C170"/>
    <mergeCell ref="A160:A164"/>
    <mergeCell ref="B160:B164"/>
    <mergeCell ref="BB160:BB164"/>
    <mergeCell ref="A172:A176"/>
    <mergeCell ref="B172:B176"/>
    <mergeCell ref="C172:C176"/>
    <mergeCell ref="BB172:BB176"/>
    <mergeCell ref="A149:A153"/>
    <mergeCell ref="B149:B153"/>
    <mergeCell ref="C149:C153"/>
    <mergeCell ref="BB149:BB153"/>
    <mergeCell ref="A154:A158"/>
    <mergeCell ref="B154:B158"/>
    <mergeCell ref="BB154:BB158"/>
    <mergeCell ref="A148:BB148"/>
    <mergeCell ref="BB91:BB95"/>
    <mergeCell ref="A60:A64"/>
    <mergeCell ref="B60:B64"/>
    <mergeCell ref="A65:A69"/>
    <mergeCell ref="BB75:BB79"/>
    <mergeCell ref="B131:B134"/>
    <mergeCell ref="A131:A134"/>
    <mergeCell ref="B135:B138"/>
    <mergeCell ref="A135:A138"/>
    <mergeCell ref="A139:A142"/>
    <mergeCell ref="B139:B142"/>
    <mergeCell ref="C91:C142"/>
    <mergeCell ref="B121:B125"/>
    <mergeCell ref="A121:A125"/>
    <mergeCell ref="A126:A130"/>
    <mergeCell ref="B126:B130"/>
    <mergeCell ref="B106:B110"/>
    <mergeCell ref="A111:A115"/>
    <mergeCell ref="B111:B115"/>
    <mergeCell ref="B96:B100"/>
    <mergeCell ref="A96:A100"/>
    <mergeCell ref="A106:A110"/>
    <mergeCell ref="B116:B120"/>
    <mergeCell ref="A116:A120"/>
  </mergeCells>
  <pageMargins left="0.59055118110236227" right="0.59055118110236227" top="1.1811023622047245" bottom="0.39370078740157483" header="0" footer="0"/>
  <pageSetup paperSize="9" scale="29" orientation="landscape" r:id="rId1"/>
  <headerFooter>
    <oddFooter>&amp;C&amp;"Times New Roman,обычный"&amp;8Страница  &amp;P из &amp;N</oddFooter>
  </headerFooter>
  <rowBreaks count="3" manualBreakCount="3">
    <brk id="55" max="53" man="1"/>
    <brk id="142" max="53" man="1"/>
    <brk id="19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"/>
  <sheetViews>
    <sheetView view="pageBreakPreview" topLeftCell="A5" zoomScale="60" zoomScaleNormal="71" workbookViewId="0">
      <selection activeCell="E14" sqref="E14"/>
    </sheetView>
  </sheetViews>
  <sheetFormatPr defaultColWidth="9.109375" defaultRowHeight="17.55" x14ac:dyDescent="0.3"/>
  <cols>
    <col min="1" max="1" width="4" style="246" customWidth="1"/>
    <col min="2" max="2" width="63.33203125" style="247" customWidth="1"/>
    <col min="3" max="3" width="14.88671875" style="247" customWidth="1"/>
    <col min="4" max="4" width="9.109375" style="247" customWidth="1"/>
    <col min="5" max="5" width="9.6640625" style="247" customWidth="1"/>
    <col min="6" max="6" width="8.5546875" style="247" customWidth="1"/>
    <col min="7" max="7" width="10.88671875" style="247" customWidth="1"/>
    <col min="8" max="8" width="10.88671875" style="455" customWidth="1"/>
    <col min="9" max="9" width="10.109375" style="479" customWidth="1"/>
    <col min="10" max="10" width="12.33203125" style="247" customWidth="1"/>
    <col min="11" max="11" width="9.33203125" style="247" customWidth="1"/>
    <col min="12" max="12" width="10" style="247" customWidth="1"/>
    <col min="13" max="13" width="10.33203125" style="247" customWidth="1"/>
    <col min="14" max="14" width="8" style="247" customWidth="1"/>
    <col min="15" max="15" width="6.44140625" style="247" customWidth="1"/>
    <col min="16" max="16" width="10.109375" style="247" customWidth="1"/>
    <col min="17" max="17" width="9.33203125" style="247" customWidth="1"/>
    <col min="18" max="18" width="9.6640625" style="247" customWidth="1"/>
    <col min="19" max="19" width="6.88671875" style="247" hidden="1" customWidth="1"/>
    <col min="20" max="20" width="7.6640625" style="247" hidden="1" customWidth="1"/>
    <col min="21" max="21" width="6.33203125" style="247" hidden="1" customWidth="1"/>
    <col min="22" max="22" width="7.6640625" style="247" hidden="1" customWidth="1"/>
    <col min="23" max="23" width="7.109375" style="247" hidden="1" customWidth="1"/>
    <col min="24" max="24" width="6" style="247" hidden="1" customWidth="1"/>
    <col min="25" max="25" width="6.88671875" style="247" hidden="1" customWidth="1"/>
    <col min="26" max="26" width="8.88671875" style="247" hidden="1" customWidth="1"/>
    <col min="27" max="27" width="5.33203125" style="247" hidden="1" customWidth="1"/>
    <col min="28" max="28" width="7.33203125" style="247" hidden="1" customWidth="1"/>
    <col min="29" max="29" width="7.44140625" style="247" hidden="1" customWidth="1"/>
    <col min="30" max="30" width="6.109375" style="247" hidden="1" customWidth="1"/>
    <col min="31" max="31" width="7.88671875" style="247" hidden="1" customWidth="1"/>
    <col min="32" max="32" width="7.109375" style="247" hidden="1" customWidth="1"/>
    <col min="33" max="33" width="6.109375" style="247" hidden="1" customWidth="1"/>
    <col min="34" max="34" width="7.5546875" style="247" hidden="1" customWidth="1"/>
    <col min="35" max="35" width="7.109375" style="247" hidden="1" customWidth="1"/>
    <col min="36" max="36" width="6" style="247" hidden="1" customWidth="1"/>
    <col min="37" max="37" width="7.33203125" style="247" hidden="1" customWidth="1"/>
    <col min="38" max="38" width="7.44140625" style="247" hidden="1" customWidth="1"/>
    <col min="39" max="39" width="6" style="247" hidden="1" customWidth="1"/>
    <col min="40" max="40" width="8.44140625" style="247" hidden="1" customWidth="1"/>
    <col min="41" max="41" width="8.109375" style="247" hidden="1" customWidth="1"/>
    <col min="42" max="42" width="6.5546875" style="247" hidden="1" customWidth="1"/>
    <col min="43" max="43" width="28.88671875" style="247" customWidth="1"/>
    <col min="44" max="16384" width="9.109375" style="247"/>
  </cols>
  <sheetData>
    <row r="1" spans="1:71" x14ac:dyDescent="0.3">
      <c r="AE1" s="766" t="s">
        <v>281</v>
      </c>
      <c r="AF1" s="766"/>
      <c r="AG1" s="766"/>
      <c r="AH1" s="766"/>
      <c r="AI1" s="766"/>
      <c r="AJ1" s="766"/>
      <c r="AK1" s="766"/>
      <c r="AL1" s="766"/>
      <c r="AM1" s="766"/>
    </row>
    <row r="2" spans="1:71" ht="21" customHeight="1" x14ac:dyDescent="0.3">
      <c r="A2" s="767" t="s">
        <v>318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467"/>
      <c r="AP2" s="467"/>
    </row>
    <row r="3" spans="1:71" ht="16" customHeight="1" x14ac:dyDescent="0.3">
      <c r="A3" s="467"/>
      <c r="B3" s="467"/>
      <c r="C3" s="467"/>
      <c r="D3" s="467"/>
      <c r="E3" s="467"/>
      <c r="F3" s="467"/>
      <c r="G3" s="467"/>
      <c r="H3" s="456"/>
      <c r="I3" s="480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</row>
    <row r="4" spans="1:71" ht="18.2" thickBot="1" x14ac:dyDescent="0.35"/>
    <row r="5" spans="1:71" ht="25.55" customHeight="1" thickBot="1" x14ac:dyDescent="0.35">
      <c r="A5" s="768" t="s">
        <v>0</v>
      </c>
      <c r="B5" s="770" t="s">
        <v>280</v>
      </c>
      <c r="C5" s="770" t="s">
        <v>263</v>
      </c>
      <c r="D5" s="772" t="s">
        <v>332</v>
      </c>
      <c r="E5" s="773"/>
      <c r="F5" s="773"/>
      <c r="G5" s="776" t="s">
        <v>255</v>
      </c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77"/>
      <c r="AE5" s="777"/>
      <c r="AF5" s="777"/>
      <c r="AG5" s="777"/>
      <c r="AH5" s="777"/>
      <c r="AI5" s="777"/>
      <c r="AJ5" s="777"/>
      <c r="AK5" s="777"/>
      <c r="AL5" s="777"/>
      <c r="AM5" s="777"/>
      <c r="AN5" s="777"/>
      <c r="AO5" s="777"/>
      <c r="AP5" s="777"/>
      <c r="AQ5" s="780" t="s">
        <v>279</v>
      </c>
    </row>
    <row r="6" spans="1:71" ht="66.7" customHeight="1" x14ac:dyDescent="0.3">
      <c r="A6" s="769"/>
      <c r="B6" s="771"/>
      <c r="C6" s="771"/>
      <c r="D6" s="774"/>
      <c r="E6" s="775"/>
      <c r="F6" s="775"/>
      <c r="G6" s="778" t="s">
        <v>23</v>
      </c>
      <c r="H6" s="778"/>
      <c r="I6" s="778"/>
      <c r="J6" s="778" t="s">
        <v>404</v>
      </c>
      <c r="K6" s="778"/>
      <c r="L6" s="778"/>
      <c r="M6" s="778" t="s">
        <v>405</v>
      </c>
      <c r="N6" s="778"/>
      <c r="O6" s="778"/>
      <c r="P6" s="778" t="s">
        <v>406</v>
      </c>
      <c r="Q6" s="778"/>
      <c r="R6" s="778"/>
      <c r="S6" s="778" t="s">
        <v>25</v>
      </c>
      <c r="T6" s="778"/>
      <c r="U6" s="778"/>
      <c r="V6" s="778" t="s">
        <v>26</v>
      </c>
      <c r="W6" s="778"/>
      <c r="X6" s="778"/>
      <c r="Y6" s="778" t="s">
        <v>28</v>
      </c>
      <c r="Z6" s="778"/>
      <c r="AA6" s="778"/>
      <c r="AB6" s="778" t="s">
        <v>29</v>
      </c>
      <c r="AC6" s="778"/>
      <c r="AD6" s="778"/>
      <c r="AE6" s="778" t="s">
        <v>30</v>
      </c>
      <c r="AF6" s="778"/>
      <c r="AG6" s="778"/>
      <c r="AH6" s="778" t="s">
        <v>32</v>
      </c>
      <c r="AI6" s="778"/>
      <c r="AJ6" s="778"/>
      <c r="AK6" s="778" t="s">
        <v>33</v>
      </c>
      <c r="AL6" s="778"/>
      <c r="AM6" s="778"/>
      <c r="AN6" s="778" t="s">
        <v>34</v>
      </c>
      <c r="AO6" s="778"/>
      <c r="AP6" s="779"/>
      <c r="AQ6" s="781"/>
    </row>
    <row r="7" spans="1:71" x14ac:dyDescent="0.3">
      <c r="A7" s="248"/>
      <c r="B7" s="469"/>
      <c r="C7" s="469"/>
      <c r="D7" s="469" t="s">
        <v>20</v>
      </c>
      <c r="E7" s="325" t="s">
        <v>21</v>
      </c>
      <c r="F7" s="325" t="s">
        <v>19</v>
      </c>
      <c r="G7" s="325" t="s">
        <v>20</v>
      </c>
      <c r="H7" s="457" t="s">
        <v>21</v>
      </c>
      <c r="I7" s="481" t="s">
        <v>19</v>
      </c>
      <c r="J7" s="325" t="s">
        <v>20</v>
      </c>
      <c r="K7" s="325" t="s">
        <v>21</v>
      </c>
      <c r="L7" s="325" t="s">
        <v>19</v>
      </c>
      <c r="M7" s="325" t="s">
        <v>20</v>
      </c>
      <c r="N7" s="325" t="s">
        <v>21</v>
      </c>
      <c r="O7" s="325" t="s">
        <v>19</v>
      </c>
      <c r="P7" s="325" t="s">
        <v>20</v>
      </c>
      <c r="Q7" s="325" t="s">
        <v>21</v>
      </c>
      <c r="R7" s="325" t="s">
        <v>19</v>
      </c>
      <c r="S7" s="325" t="s">
        <v>20</v>
      </c>
      <c r="T7" s="325" t="s">
        <v>21</v>
      </c>
      <c r="U7" s="325" t="s">
        <v>19</v>
      </c>
      <c r="V7" s="325" t="s">
        <v>20</v>
      </c>
      <c r="W7" s="325" t="s">
        <v>21</v>
      </c>
      <c r="X7" s="325" t="s">
        <v>19</v>
      </c>
      <c r="Y7" s="325" t="s">
        <v>20</v>
      </c>
      <c r="Z7" s="325" t="s">
        <v>21</v>
      </c>
      <c r="AA7" s="325" t="s">
        <v>19</v>
      </c>
      <c r="AB7" s="325" t="s">
        <v>20</v>
      </c>
      <c r="AC7" s="325" t="s">
        <v>21</v>
      </c>
      <c r="AD7" s="325" t="s">
        <v>19</v>
      </c>
      <c r="AE7" s="325" t="s">
        <v>20</v>
      </c>
      <c r="AF7" s="325" t="s">
        <v>21</v>
      </c>
      <c r="AG7" s="325" t="s">
        <v>19</v>
      </c>
      <c r="AH7" s="325" t="s">
        <v>20</v>
      </c>
      <c r="AI7" s="325" t="s">
        <v>21</v>
      </c>
      <c r="AJ7" s="325" t="s">
        <v>19</v>
      </c>
      <c r="AK7" s="325" t="s">
        <v>20</v>
      </c>
      <c r="AL7" s="325" t="s">
        <v>21</v>
      </c>
      <c r="AM7" s="325" t="s">
        <v>19</v>
      </c>
      <c r="AN7" s="325" t="s">
        <v>20</v>
      </c>
      <c r="AO7" s="325" t="s">
        <v>21</v>
      </c>
      <c r="AP7" s="326" t="s">
        <v>19</v>
      </c>
      <c r="AQ7" s="782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</row>
    <row r="8" spans="1:71" s="250" customFormat="1" ht="69.05" customHeight="1" x14ac:dyDescent="0.3">
      <c r="A8" s="468">
        <v>1</v>
      </c>
      <c r="B8" s="260" t="s">
        <v>393</v>
      </c>
      <c r="C8" s="468">
        <v>43</v>
      </c>
      <c r="D8" s="468">
        <v>52.5</v>
      </c>
      <c r="E8" s="459">
        <v>53.1</v>
      </c>
      <c r="F8" s="468">
        <f>SUM(E8/D8*100)</f>
        <v>101.14285714285715</v>
      </c>
      <c r="G8" s="458">
        <v>52.5</v>
      </c>
      <c r="H8" s="459">
        <v>53.1</v>
      </c>
      <c r="I8" s="482">
        <f>SUM(H8/G8*100)</f>
        <v>101.14285714285715</v>
      </c>
      <c r="J8" s="458">
        <v>52.5</v>
      </c>
      <c r="K8" s="459"/>
      <c r="L8" s="458"/>
      <c r="M8" s="458">
        <v>52.5</v>
      </c>
      <c r="N8" s="468"/>
      <c r="O8" s="468"/>
      <c r="P8" s="468">
        <v>52.5</v>
      </c>
      <c r="Q8" s="468"/>
      <c r="R8" s="468"/>
      <c r="S8" s="468">
        <v>52.5</v>
      </c>
      <c r="T8" s="468"/>
      <c r="U8" s="468"/>
      <c r="V8" s="468">
        <v>52.5</v>
      </c>
      <c r="W8" s="468"/>
      <c r="X8" s="468"/>
      <c r="Y8" s="468">
        <v>52.5</v>
      </c>
      <c r="Z8" s="468"/>
      <c r="AA8" s="468"/>
      <c r="AB8" s="468">
        <v>52.5</v>
      </c>
      <c r="AC8" s="468"/>
      <c r="AD8" s="468"/>
      <c r="AE8" s="468">
        <v>52.5</v>
      </c>
      <c r="AF8" s="468"/>
      <c r="AG8" s="468"/>
      <c r="AH8" s="468">
        <v>52.5</v>
      </c>
      <c r="AI8" s="468"/>
      <c r="AJ8" s="468"/>
      <c r="AK8" s="468">
        <v>52.5</v>
      </c>
      <c r="AL8" s="468"/>
      <c r="AM8" s="468"/>
      <c r="AN8" s="468">
        <v>52.5</v>
      </c>
      <c r="AO8" s="468"/>
      <c r="AP8" s="468"/>
      <c r="AQ8" s="249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</row>
    <row r="9" spans="1:71" s="250" customFormat="1" ht="65.3" customHeight="1" x14ac:dyDescent="0.3">
      <c r="A9" s="468">
        <v>2</v>
      </c>
      <c r="B9" s="262" t="s">
        <v>394</v>
      </c>
      <c r="C9" s="468">
        <v>61.9</v>
      </c>
      <c r="D9" s="468">
        <v>64.599999999999994</v>
      </c>
      <c r="E9" s="459">
        <v>65.099999999999994</v>
      </c>
      <c r="F9" s="468">
        <f t="shared" ref="F9:F18" si="0">SUM(E9/D9*100)</f>
        <v>100.77399380804954</v>
      </c>
      <c r="G9" s="458">
        <v>64.599999999999994</v>
      </c>
      <c r="H9" s="459">
        <v>65.099999999999994</v>
      </c>
      <c r="I9" s="482">
        <f t="shared" ref="I9:I18" si="1">SUM(H9/G9*100)</f>
        <v>100.77399380804954</v>
      </c>
      <c r="J9" s="458">
        <v>64.599999999999994</v>
      </c>
      <c r="K9" s="459"/>
      <c r="L9" s="458"/>
      <c r="M9" s="458">
        <v>64.599999999999994</v>
      </c>
      <c r="N9" s="468"/>
      <c r="O9" s="468"/>
      <c r="P9" s="468">
        <v>64.599999999999994</v>
      </c>
      <c r="Q9" s="468"/>
      <c r="R9" s="468"/>
      <c r="S9" s="468">
        <v>64.599999999999994</v>
      </c>
      <c r="T9" s="468"/>
      <c r="U9" s="468"/>
      <c r="V9" s="468">
        <v>64.599999999999994</v>
      </c>
      <c r="W9" s="468"/>
      <c r="X9" s="468"/>
      <c r="Y9" s="468">
        <v>64.599999999999994</v>
      </c>
      <c r="Z9" s="468"/>
      <c r="AA9" s="468"/>
      <c r="AB9" s="468">
        <v>64.599999999999994</v>
      </c>
      <c r="AC9" s="468"/>
      <c r="AD9" s="468"/>
      <c r="AE9" s="468">
        <v>64.599999999999994</v>
      </c>
      <c r="AF9" s="468"/>
      <c r="AG9" s="468"/>
      <c r="AH9" s="468">
        <v>64.599999999999994</v>
      </c>
      <c r="AI9" s="468"/>
      <c r="AJ9" s="468"/>
      <c r="AK9" s="468">
        <v>64.599999999999994</v>
      </c>
      <c r="AL9" s="468"/>
      <c r="AM9" s="468"/>
      <c r="AN9" s="468">
        <v>64.599999999999994</v>
      </c>
      <c r="AO9" s="468"/>
      <c r="AP9" s="468"/>
      <c r="AQ9" s="249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</row>
    <row r="10" spans="1:71" s="250" customFormat="1" ht="70.150000000000006" x14ac:dyDescent="0.3">
      <c r="A10" s="468">
        <v>3</v>
      </c>
      <c r="B10" s="263" t="s">
        <v>395</v>
      </c>
      <c r="C10" s="468">
        <v>21.6</v>
      </c>
      <c r="D10" s="465">
        <v>34.5</v>
      </c>
      <c r="E10" s="459">
        <v>34.5</v>
      </c>
      <c r="F10" s="468">
        <f t="shared" si="0"/>
        <v>100</v>
      </c>
      <c r="G10" s="458">
        <v>34.5</v>
      </c>
      <c r="H10" s="459">
        <v>34.5</v>
      </c>
      <c r="I10" s="482">
        <f t="shared" si="1"/>
        <v>100</v>
      </c>
      <c r="J10" s="458">
        <v>34.5</v>
      </c>
      <c r="K10" s="459"/>
      <c r="L10" s="458"/>
      <c r="M10" s="458">
        <v>34.5</v>
      </c>
      <c r="N10" s="468"/>
      <c r="O10" s="468"/>
      <c r="P10" s="468">
        <v>34.5</v>
      </c>
      <c r="Q10" s="468"/>
      <c r="R10" s="468"/>
      <c r="S10" s="468">
        <v>34.5</v>
      </c>
      <c r="T10" s="468"/>
      <c r="U10" s="468"/>
      <c r="V10" s="468">
        <v>34.5</v>
      </c>
      <c r="W10" s="468"/>
      <c r="X10" s="468"/>
      <c r="Y10" s="468">
        <v>34.5</v>
      </c>
      <c r="Z10" s="468"/>
      <c r="AA10" s="468"/>
      <c r="AB10" s="468">
        <v>34.5</v>
      </c>
      <c r="AC10" s="468"/>
      <c r="AD10" s="468"/>
      <c r="AE10" s="468">
        <v>34.5</v>
      </c>
      <c r="AF10" s="468"/>
      <c r="AG10" s="468"/>
      <c r="AH10" s="468">
        <v>34.5</v>
      </c>
      <c r="AI10" s="468"/>
      <c r="AJ10" s="468"/>
      <c r="AK10" s="468">
        <v>34.5</v>
      </c>
      <c r="AL10" s="468"/>
      <c r="AM10" s="468"/>
      <c r="AN10" s="468">
        <v>34.5</v>
      </c>
      <c r="AO10" s="468"/>
      <c r="AP10" s="468"/>
      <c r="AQ10" s="249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</row>
    <row r="11" spans="1:71" s="250" customFormat="1" ht="70.150000000000006" x14ac:dyDescent="0.3">
      <c r="A11" s="468">
        <v>4</v>
      </c>
      <c r="B11" s="260" t="s">
        <v>396</v>
      </c>
      <c r="C11" s="468">
        <v>2.4</v>
      </c>
      <c r="D11" s="465">
        <v>16</v>
      </c>
      <c r="E11" s="459">
        <v>16</v>
      </c>
      <c r="F11" s="468">
        <f t="shared" si="0"/>
        <v>100</v>
      </c>
      <c r="G11" s="458">
        <v>16</v>
      </c>
      <c r="H11" s="459">
        <v>16</v>
      </c>
      <c r="I11" s="482">
        <f t="shared" si="1"/>
        <v>100</v>
      </c>
      <c r="J11" s="458">
        <v>16</v>
      </c>
      <c r="K11" s="459"/>
      <c r="L11" s="458"/>
      <c r="M11" s="458">
        <v>16</v>
      </c>
      <c r="N11" s="468"/>
      <c r="O11" s="468"/>
      <c r="P11" s="468">
        <v>16</v>
      </c>
      <c r="Q11" s="468"/>
      <c r="R11" s="468"/>
      <c r="S11" s="468">
        <v>16</v>
      </c>
      <c r="T11" s="468"/>
      <c r="U11" s="468"/>
      <c r="V11" s="468">
        <v>16</v>
      </c>
      <c r="W11" s="468"/>
      <c r="X11" s="468"/>
      <c r="Y11" s="468">
        <v>16</v>
      </c>
      <c r="Z11" s="468"/>
      <c r="AA11" s="468"/>
      <c r="AB11" s="468">
        <v>16</v>
      </c>
      <c r="AC11" s="468"/>
      <c r="AD11" s="468"/>
      <c r="AE11" s="468">
        <v>16</v>
      </c>
      <c r="AF11" s="468"/>
      <c r="AG11" s="468"/>
      <c r="AH11" s="468">
        <v>16</v>
      </c>
      <c r="AI11" s="468"/>
      <c r="AJ11" s="468"/>
      <c r="AK11" s="468">
        <v>16</v>
      </c>
      <c r="AL11" s="468"/>
      <c r="AM11" s="468"/>
      <c r="AN11" s="468">
        <v>16</v>
      </c>
      <c r="AO11" s="468"/>
      <c r="AP11" s="468"/>
      <c r="AQ11" s="249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</row>
    <row r="12" spans="1:71" s="250" customFormat="1" ht="70.150000000000006" x14ac:dyDescent="0.3">
      <c r="A12" s="468">
        <v>5</v>
      </c>
      <c r="B12" s="260" t="s">
        <v>397</v>
      </c>
      <c r="C12" s="468">
        <v>77.2</v>
      </c>
      <c r="D12" s="468">
        <v>96.4</v>
      </c>
      <c r="E12" s="459">
        <v>97.2</v>
      </c>
      <c r="F12" s="468">
        <f t="shared" si="0"/>
        <v>100.8298755186722</v>
      </c>
      <c r="G12" s="458">
        <v>96.4</v>
      </c>
      <c r="H12" s="459">
        <v>97.2</v>
      </c>
      <c r="I12" s="482">
        <f t="shared" si="1"/>
        <v>100.8298755186722</v>
      </c>
      <c r="J12" s="458">
        <v>96.4</v>
      </c>
      <c r="K12" s="459"/>
      <c r="L12" s="458"/>
      <c r="M12" s="458">
        <v>96.4</v>
      </c>
      <c r="N12" s="468"/>
      <c r="O12" s="468"/>
      <c r="P12" s="468">
        <v>96.4</v>
      </c>
      <c r="Q12" s="468"/>
      <c r="R12" s="468"/>
      <c r="S12" s="468">
        <v>96.4</v>
      </c>
      <c r="T12" s="468"/>
      <c r="U12" s="468"/>
      <c r="V12" s="468">
        <v>96.4</v>
      </c>
      <c r="W12" s="468"/>
      <c r="X12" s="468"/>
      <c r="Y12" s="468">
        <v>96.4</v>
      </c>
      <c r="Z12" s="468"/>
      <c r="AA12" s="468"/>
      <c r="AB12" s="468">
        <v>96.4</v>
      </c>
      <c r="AC12" s="468"/>
      <c r="AD12" s="468"/>
      <c r="AE12" s="468">
        <v>96.4</v>
      </c>
      <c r="AF12" s="468"/>
      <c r="AG12" s="468"/>
      <c r="AH12" s="468">
        <v>96.4</v>
      </c>
      <c r="AI12" s="468"/>
      <c r="AJ12" s="468"/>
      <c r="AK12" s="468">
        <v>96.4</v>
      </c>
      <c r="AL12" s="468"/>
      <c r="AM12" s="468"/>
      <c r="AN12" s="468">
        <v>96.4</v>
      </c>
      <c r="AO12" s="468"/>
      <c r="AP12" s="468"/>
      <c r="AQ12" s="249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</row>
    <row r="13" spans="1:71" s="250" customFormat="1" ht="70.150000000000006" x14ac:dyDescent="0.3">
      <c r="A13" s="468">
        <v>6</v>
      </c>
      <c r="B13" s="260" t="s">
        <v>398</v>
      </c>
      <c r="C13" s="468">
        <v>34</v>
      </c>
      <c r="D13" s="468">
        <v>35</v>
      </c>
      <c r="E13" s="459">
        <v>35</v>
      </c>
      <c r="F13" s="468">
        <f t="shared" si="0"/>
        <v>100</v>
      </c>
      <c r="G13" s="458">
        <v>35</v>
      </c>
      <c r="H13" s="459">
        <v>35</v>
      </c>
      <c r="I13" s="482">
        <f t="shared" si="1"/>
        <v>100</v>
      </c>
      <c r="J13" s="458">
        <v>35</v>
      </c>
      <c r="K13" s="459"/>
      <c r="L13" s="458"/>
      <c r="M13" s="458">
        <v>35</v>
      </c>
      <c r="N13" s="468"/>
      <c r="O13" s="468"/>
      <c r="P13" s="468">
        <v>35</v>
      </c>
      <c r="Q13" s="468"/>
      <c r="R13" s="468"/>
      <c r="S13" s="468">
        <v>35</v>
      </c>
      <c r="T13" s="468"/>
      <c r="U13" s="468"/>
      <c r="V13" s="468">
        <v>35</v>
      </c>
      <c r="W13" s="468"/>
      <c r="X13" s="468"/>
      <c r="Y13" s="468">
        <v>35</v>
      </c>
      <c r="Z13" s="468"/>
      <c r="AA13" s="468"/>
      <c r="AB13" s="468">
        <v>35</v>
      </c>
      <c r="AC13" s="468"/>
      <c r="AD13" s="468"/>
      <c r="AE13" s="468">
        <v>35</v>
      </c>
      <c r="AF13" s="468"/>
      <c r="AG13" s="468"/>
      <c r="AH13" s="468">
        <v>35</v>
      </c>
      <c r="AI13" s="468"/>
      <c r="AJ13" s="468"/>
      <c r="AK13" s="468">
        <v>35</v>
      </c>
      <c r="AL13" s="468"/>
      <c r="AM13" s="468"/>
      <c r="AN13" s="468">
        <v>35</v>
      </c>
      <c r="AO13" s="468"/>
      <c r="AP13" s="468"/>
      <c r="AQ13" s="249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</row>
    <row r="14" spans="1:71" s="250" customFormat="1" ht="105.2" x14ac:dyDescent="0.3">
      <c r="A14" s="251">
        <v>7</v>
      </c>
      <c r="B14" s="261" t="s">
        <v>399</v>
      </c>
      <c r="C14" s="252">
        <v>30</v>
      </c>
      <c r="D14" s="253">
        <v>40</v>
      </c>
      <c r="E14" s="461">
        <v>40</v>
      </c>
      <c r="F14" s="468">
        <f t="shared" si="0"/>
        <v>100</v>
      </c>
      <c r="G14" s="460">
        <v>40</v>
      </c>
      <c r="H14" s="461">
        <v>40</v>
      </c>
      <c r="I14" s="482">
        <f t="shared" si="1"/>
        <v>100</v>
      </c>
      <c r="J14" s="460">
        <v>40</v>
      </c>
      <c r="K14" s="461"/>
      <c r="L14" s="460"/>
      <c r="M14" s="460">
        <v>40</v>
      </c>
      <c r="N14" s="253"/>
      <c r="O14" s="253"/>
      <c r="P14" s="253">
        <v>40</v>
      </c>
      <c r="Q14" s="253"/>
      <c r="R14" s="253"/>
      <c r="S14" s="253">
        <v>40</v>
      </c>
      <c r="T14" s="253"/>
      <c r="U14" s="253"/>
      <c r="V14" s="253">
        <v>40</v>
      </c>
      <c r="W14" s="253"/>
      <c r="X14" s="253"/>
      <c r="Y14" s="253">
        <v>40</v>
      </c>
      <c r="Z14" s="253"/>
      <c r="AA14" s="253"/>
      <c r="AB14" s="253">
        <v>40</v>
      </c>
      <c r="AC14" s="253"/>
      <c r="AD14" s="253"/>
      <c r="AE14" s="253">
        <v>40</v>
      </c>
      <c r="AF14" s="253"/>
      <c r="AG14" s="253"/>
      <c r="AH14" s="253">
        <v>40</v>
      </c>
      <c r="AI14" s="253"/>
      <c r="AJ14" s="253"/>
      <c r="AK14" s="253">
        <v>40</v>
      </c>
      <c r="AL14" s="253"/>
      <c r="AM14" s="253"/>
      <c r="AN14" s="253">
        <v>40</v>
      </c>
      <c r="AO14" s="253"/>
      <c r="AP14" s="253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</row>
    <row r="15" spans="1:71" s="250" customFormat="1" x14ac:dyDescent="0.3">
      <c r="A15" s="251"/>
      <c r="B15" s="261" t="s">
        <v>400</v>
      </c>
      <c r="C15" s="252">
        <v>40</v>
      </c>
      <c r="D15" s="253">
        <v>70</v>
      </c>
      <c r="E15" s="461">
        <v>70</v>
      </c>
      <c r="F15" s="468">
        <f t="shared" si="0"/>
        <v>100</v>
      </c>
      <c r="G15" s="460">
        <v>70</v>
      </c>
      <c r="H15" s="461">
        <v>70</v>
      </c>
      <c r="I15" s="482">
        <f t="shared" si="1"/>
        <v>100</v>
      </c>
      <c r="J15" s="460">
        <v>70</v>
      </c>
      <c r="K15" s="461"/>
      <c r="L15" s="460"/>
      <c r="M15" s="460">
        <v>70</v>
      </c>
      <c r="N15" s="253"/>
      <c r="O15" s="253"/>
      <c r="P15" s="253">
        <v>70</v>
      </c>
      <c r="Q15" s="253"/>
      <c r="R15" s="253"/>
      <c r="S15" s="253">
        <v>70</v>
      </c>
      <c r="T15" s="253"/>
      <c r="U15" s="253"/>
      <c r="V15" s="253">
        <v>70</v>
      </c>
      <c r="W15" s="253"/>
      <c r="X15" s="253"/>
      <c r="Y15" s="253">
        <v>70</v>
      </c>
      <c r="Z15" s="253"/>
      <c r="AA15" s="253"/>
      <c r="AB15" s="253">
        <v>70</v>
      </c>
      <c r="AC15" s="253"/>
      <c r="AD15" s="253"/>
      <c r="AE15" s="253">
        <v>70</v>
      </c>
      <c r="AF15" s="253"/>
      <c r="AG15" s="253"/>
      <c r="AH15" s="253">
        <v>70</v>
      </c>
      <c r="AI15" s="253"/>
      <c r="AJ15" s="253"/>
      <c r="AK15" s="253">
        <v>70</v>
      </c>
      <c r="AL15" s="253"/>
      <c r="AM15" s="253"/>
      <c r="AN15" s="253">
        <v>70</v>
      </c>
      <c r="AO15" s="253"/>
      <c r="AP15" s="253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</row>
    <row r="16" spans="1:71" s="250" customFormat="1" ht="87.65" x14ac:dyDescent="0.3">
      <c r="A16" s="251">
        <v>8</v>
      </c>
      <c r="B16" s="261" t="s">
        <v>401</v>
      </c>
      <c r="C16" s="252">
        <v>15</v>
      </c>
      <c r="D16" s="253">
        <v>15</v>
      </c>
      <c r="E16" s="461">
        <v>15</v>
      </c>
      <c r="F16" s="468">
        <f t="shared" si="0"/>
        <v>100</v>
      </c>
      <c r="G16" s="460">
        <v>15</v>
      </c>
      <c r="H16" s="461">
        <v>15</v>
      </c>
      <c r="I16" s="482">
        <f t="shared" si="1"/>
        <v>100</v>
      </c>
      <c r="J16" s="460">
        <v>15</v>
      </c>
      <c r="K16" s="461"/>
      <c r="L16" s="460"/>
      <c r="M16" s="460">
        <v>15</v>
      </c>
      <c r="N16" s="253"/>
      <c r="O16" s="253"/>
      <c r="P16" s="253">
        <v>15</v>
      </c>
      <c r="Q16" s="253"/>
      <c r="R16" s="253"/>
      <c r="S16" s="253">
        <v>15</v>
      </c>
      <c r="T16" s="253"/>
      <c r="U16" s="253"/>
      <c r="V16" s="253">
        <v>15</v>
      </c>
      <c r="W16" s="253"/>
      <c r="X16" s="253"/>
      <c r="Y16" s="253">
        <v>15</v>
      </c>
      <c r="Z16" s="253"/>
      <c r="AA16" s="253"/>
      <c r="AB16" s="253">
        <v>15</v>
      </c>
      <c r="AC16" s="253"/>
      <c r="AD16" s="253"/>
      <c r="AE16" s="253">
        <v>15</v>
      </c>
      <c r="AF16" s="253"/>
      <c r="AG16" s="253"/>
      <c r="AH16" s="253">
        <v>15</v>
      </c>
      <c r="AI16" s="253"/>
      <c r="AJ16" s="253"/>
      <c r="AK16" s="253">
        <v>15</v>
      </c>
      <c r="AL16" s="253"/>
      <c r="AM16" s="253"/>
      <c r="AN16" s="253">
        <v>15</v>
      </c>
      <c r="AO16" s="253"/>
      <c r="AP16" s="253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</row>
    <row r="17" spans="1:70" s="264" customFormat="1" ht="70.900000000000006" customHeight="1" x14ac:dyDescent="0.3">
      <c r="A17" s="251">
        <v>9</v>
      </c>
      <c r="B17" s="261" t="s">
        <v>402</v>
      </c>
      <c r="C17" s="252">
        <v>0</v>
      </c>
      <c r="D17" s="253">
        <v>100</v>
      </c>
      <c r="E17" s="461">
        <v>100</v>
      </c>
      <c r="F17" s="468">
        <f t="shared" si="0"/>
        <v>100</v>
      </c>
      <c r="G17" s="460">
        <v>100</v>
      </c>
      <c r="H17" s="461">
        <v>100</v>
      </c>
      <c r="I17" s="482">
        <f t="shared" si="1"/>
        <v>100</v>
      </c>
      <c r="J17" s="460">
        <v>100</v>
      </c>
      <c r="K17" s="461"/>
      <c r="L17" s="460"/>
      <c r="M17" s="460">
        <v>100</v>
      </c>
      <c r="N17" s="253"/>
      <c r="O17" s="253"/>
      <c r="P17" s="253">
        <v>100</v>
      </c>
      <c r="Q17" s="253"/>
      <c r="R17" s="253"/>
      <c r="S17" s="253">
        <v>100</v>
      </c>
      <c r="T17" s="253"/>
      <c r="U17" s="253"/>
      <c r="V17" s="253">
        <v>100</v>
      </c>
      <c r="W17" s="253"/>
      <c r="X17" s="253"/>
      <c r="Y17" s="253">
        <v>100</v>
      </c>
      <c r="Z17" s="253"/>
      <c r="AA17" s="253"/>
      <c r="AB17" s="253">
        <v>100</v>
      </c>
      <c r="AC17" s="253"/>
      <c r="AD17" s="253"/>
      <c r="AE17" s="253">
        <v>100</v>
      </c>
      <c r="AF17" s="253"/>
      <c r="AG17" s="253"/>
      <c r="AH17" s="253">
        <v>100</v>
      </c>
      <c r="AI17" s="253"/>
      <c r="AJ17" s="253"/>
      <c r="AK17" s="253">
        <v>100</v>
      </c>
      <c r="AL17" s="253"/>
      <c r="AM17" s="253"/>
      <c r="AN17" s="253">
        <v>100</v>
      </c>
      <c r="AO17" s="253"/>
      <c r="AP17" s="253"/>
      <c r="AQ17" s="250"/>
    </row>
    <row r="18" spans="1:70" s="264" customFormat="1" ht="27.25" customHeight="1" x14ac:dyDescent="0.3">
      <c r="A18" s="251">
        <v>10</v>
      </c>
      <c r="B18" s="261" t="s">
        <v>403</v>
      </c>
      <c r="C18" s="252">
        <v>0</v>
      </c>
      <c r="D18" s="253">
        <v>50</v>
      </c>
      <c r="E18" s="461">
        <v>50</v>
      </c>
      <c r="F18" s="468">
        <f t="shared" si="0"/>
        <v>100</v>
      </c>
      <c r="G18" s="460">
        <v>50</v>
      </c>
      <c r="H18" s="461">
        <v>50</v>
      </c>
      <c r="I18" s="482">
        <f t="shared" si="1"/>
        <v>100</v>
      </c>
      <c r="J18" s="460">
        <v>50</v>
      </c>
      <c r="K18" s="461"/>
      <c r="L18" s="460"/>
      <c r="M18" s="460">
        <v>50</v>
      </c>
      <c r="N18" s="253"/>
      <c r="O18" s="253"/>
      <c r="P18" s="253">
        <v>50</v>
      </c>
      <c r="Q18" s="253"/>
      <c r="R18" s="253"/>
      <c r="S18" s="253">
        <v>50</v>
      </c>
      <c r="T18" s="253"/>
      <c r="U18" s="253"/>
      <c r="V18" s="253">
        <v>50</v>
      </c>
      <c r="W18" s="253"/>
      <c r="X18" s="253"/>
      <c r="Y18" s="253">
        <v>50</v>
      </c>
      <c r="Z18" s="253"/>
      <c r="AA18" s="253"/>
      <c r="AB18" s="253">
        <v>50</v>
      </c>
      <c r="AC18" s="253"/>
      <c r="AD18" s="253"/>
      <c r="AE18" s="253">
        <v>50</v>
      </c>
      <c r="AF18" s="253"/>
      <c r="AG18" s="253"/>
      <c r="AH18" s="253">
        <v>50</v>
      </c>
      <c r="AI18" s="253"/>
      <c r="AJ18" s="253"/>
      <c r="AK18" s="253">
        <v>50</v>
      </c>
      <c r="AL18" s="253"/>
      <c r="AM18" s="253"/>
      <c r="AN18" s="253">
        <v>50</v>
      </c>
      <c r="AO18" s="253"/>
      <c r="AP18" s="253"/>
      <c r="AQ18" s="250"/>
    </row>
    <row r="19" spans="1:70" s="256" customFormat="1" x14ac:dyDescent="0.3">
      <c r="A19" s="254"/>
      <c r="B19" s="255"/>
      <c r="C19" s="255"/>
      <c r="D19" s="255"/>
      <c r="E19" s="255"/>
      <c r="F19" s="255"/>
      <c r="G19" s="255"/>
      <c r="H19" s="462"/>
      <c r="I19" s="483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</row>
    <row r="20" spans="1:70" s="256" customFormat="1" ht="18.8" customHeight="1" x14ac:dyDescent="0.35">
      <c r="A20" s="761" t="s">
        <v>317</v>
      </c>
      <c r="B20" s="762"/>
      <c r="C20" s="762"/>
      <c r="D20" s="763" t="s">
        <v>268</v>
      </c>
      <c r="E20" s="763"/>
      <c r="F20" s="764"/>
      <c r="G20" s="255"/>
      <c r="H20" s="462"/>
      <c r="I20" s="483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</row>
    <row r="21" spans="1:70" s="257" customFormat="1" x14ac:dyDescent="0.3">
      <c r="A21" s="765" t="s">
        <v>370</v>
      </c>
      <c r="B21" s="765"/>
      <c r="C21" s="765"/>
      <c r="D21" s="466" t="s">
        <v>268</v>
      </c>
      <c r="E21" s="466"/>
      <c r="F21" s="466"/>
      <c r="G21" s="466"/>
      <c r="H21" s="463"/>
      <c r="I21" s="484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</row>
    <row r="22" spans="1:70" s="257" customFormat="1" x14ac:dyDescent="0.3">
      <c r="A22" s="258"/>
      <c r="B22" s="95"/>
      <c r="C22" s="95"/>
      <c r="D22" s="96"/>
      <c r="E22" s="96"/>
      <c r="F22" s="96"/>
      <c r="G22" s="97"/>
      <c r="H22" s="464"/>
      <c r="I22" s="485"/>
      <c r="J22" s="97"/>
      <c r="K22" s="97"/>
      <c r="L22" s="97"/>
      <c r="M22" s="97"/>
      <c r="N22" s="97"/>
      <c r="O22" s="97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95"/>
      <c r="BJ22" s="95"/>
      <c r="BK22" s="95"/>
      <c r="BL22" s="259"/>
      <c r="BM22" s="259"/>
      <c r="BN22" s="259"/>
    </row>
    <row r="23" spans="1:70" x14ac:dyDescent="0.3">
      <c r="A23" s="466"/>
    </row>
  </sheetData>
  <mergeCells count="23">
    <mergeCell ref="AQ5:AQ7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20:C20"/>
    <mergeCell ref="D20:F20"/>
    <mergeCell ref="A21:C21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topLeftCell="A4" zoomScale="80" zoomScaleNormal="80" workbookViewId="0">
      <selection activeCell="A36" sqref="A36"/>
    </sheetView>
  </sheetViews>
  <sheetFormatPr defaultColWidth="9.109375" defaultRowHeight="13.15" x14ac:dyDescent="0.25"/>
  <cols>
    <col min="1" max="1" width="3.5546875" style="295" customWidth="1"/>
    <col min="2" max="2" width="25.6640625" style="295" customWidth="1"/>
    <col min="3" max="3" width="11.5546875" style="296" customWidth="1"/>
    <col min="4" max="4" width="18.44140625" style="295" customWidth="1"/>
    <col min="5" max="5" width="15.5546875" style="295" customWidth="1"/>
    <col min="6" max="6" width="16" style="295" customWidth="1"/>
    <col min="7" max="7" width="8.44140625" style="295" customWidth="1"/>
    <col min="8" max="8" width="23.109375" style="295" customWidth="1"/>
    <col min="9" max="9" width="24.33203125" style="295" customWidth="1"/>
    <col min="10" max="10" width="10.5546875" style="295" customWidth="1"/>
    <col min="11" max="11" width="13.88671875" style="295" customWidth="1"/>
    <col min="12" max="12" width="11.6640625" style="295" customWidth="1"/>
    <col min="13" max="13" width="10.88671875" style="295" hidden="1" customWidth="1"/>
    <col min="14" max="14" width="35.109375" style="295" customWidth="1"/>
    <col min="15" max="15" width="42" style="295" customWidth="1"/>
    <col min="16" max="248" width="9.109375" style="295"/>
    <col min="249" max="249" width="3.5546875" style="295" customWidth="1"/>
    <col min="250" max="250" width="25.6640625" style="295" customWidth="1"/>
    <col min="251" max="251" width="11.5546875" style="295" customWidth="1"/>
    <col min="252" max="252" width="18.44140625" style="295" customWidth="1"/>
    <col min="253" max="253" width="10.109375" style="295" customWidth="1"/>
    <col min="254" max="254" width="15.5546875" style="295" customWidth="1"/>
    <col min="255" max="255" width="16" style="295" customWidth="1"/>
    <col min="256" max="256" width="7" style="295" customWidth="1"/>
    <col min="257" max="257" width="14.44140625" style="295" customWidth="1"/>
    <col min="258" max="258" width="11" style="295" customWidth="1"/>
    <col min="259" max="260" width="13.88671875" style="295" customWidth="1"/>
    <col min="261" max="261" width="12.109375" style="295" customWidth="1"/>
    <col min="262" max="262" width="13.88671875" style="295" customWidth="1"/>
    <col min="263" max="263" width="11.5546875" style="295" customWidth="1"/>
    <col min="264" max="264" width="15.109375" style="295" customWidth="1"/>
    <col min="265" max="265" width="13.88671875" style="295" customWidth="1"/>
    <col min="266" max="266" width="10.5546875" style="295" customWidth="1"/>
    <col min="267" max="267" width="13.88671875" style="295" customWidth="1"/>
    <col min="268" max="268" width="11.6640625" style="295" customWidth="1"/>
    <col min="269" max="269" width="0" style="295" hidden="1" customWidth="1"/>
    <col min="270" max="270" width="35.109375" style="295" customWidth="1"/>
    <col min="271" max="271" width="36.33203125" style="295" customWidth="1"/>
    <col min="272" max="504" width="9.109375" style="295"/>
    <col min="505" max="505" width="3.5546875" style="295" customWidth="1"/>
    <col min="506" max="506" width="25.6640625" style="295" customWidth="1"/>
    <col min="507" max="507" width="11.5546875" style="295" customWidth="1"/>
    <col min="508" max="508" width="18.44140625" style="295" customWidth="1"/>
    <col min="509" max="509" width="10.109375" style="295" customWidth="1"/>
    <col min="510" max="510" width="15.5546875" style="295" customWidth="1"/>
    <col min="511" max="511" width="16" style="295" customWidth="1"/>
    <col min="512" max="512" width="7" style="295" customWidth="1"/>
    <col min="513" max="513" width="14.44140625" style="295" customWidth="1"/>
    <col min="514" max="514" width="11" style="295" customWidth="1"/>
    <col min="515" max="516" width="13.88671875" style="295" customWidth="1"/>
    <col min="517" max="517" width="12.109375" style="295" customWidth="1"/>
    <col min="518" max="518" width="13.88671875" style="295" customWidth="1"/>
    <col min="519" max="519" width="11.5546875" style="295" customWidth="1"/>
    <col min="520" max="520" width="15.109375" style="295" customWidth="1"/>
    <col min="521" max="521" width="13.88671875" style="295" customWidth="1"/>
    <col min="522" max="522" width="10.5546875" style="295" customWidth="1"/>
    <col min="523" max="523" width="13.88671875" style="295" customWidth="1"/>
    <col min="524" max="524" width="11.6640625" style="295" customWidth="1"/>
    <col min="525" max="525" width="0" style="295" hidden="1" customWidth="1"/>
    <col min="526" max="526" width="35.109375" style="295" customWidth="1"/>
    <col min="527" max="527" width="36.33203125" style="295" customWidth="1"/>
    <col min="528" max="760" width="9.109375" style="295"/>
    <col min="761" max="761" width="3.5546875" style="295" customWidth="1"/>
    <col min="762" max="762" width="25.6640625" style="295" customWidth="1"/>
    <col min="763" max="763" width="11.5546875" style="295" customWidth="1"/>
    <col min="764" max="764" width="18.44140625" style="295" customWidth="1"/>
    <col min="765" max="765" width="10.109375" style="295" customWidth="1"/>
    <col min="766" max="766" width="15.5546875" style="295" customWidth="1"/>
    <col min="767" max="767" width="16" style="295" customWidth="1"/>
    <col min="768" max="768" width="7" style="295" customWidth="1"/>
    <col min="769" max="769" width="14.44140625" style="295" customWidth="1"/>
    <col min="770" max="770" width="11" style="295" customWidth="1"/>
    <col min="771" max="772" width="13.88671875" style="295" customWidth="1"/>
    <col min="773" max="773" width="12.109375" style="295" customWidth="1"/>
    <col min="774" max="774" width="13.88671875" style="295" customWidth="1"/>
    <col min="775" max="775" width="11.5546875" style="295" customWidth="1"/>
    <col min="776" max="776" width="15.109375" style="295" customWidth="1"/>
    <col min="777" max="777" width="13.88671875" style="295" customWidth="1"/>
    <col min="778" max="778" width="10.5546875" style="295" customWidth="1"/>
    <col min="779" max="779" width="13.88671875" style="295" customWidth="1"/>
    <col min="780" max="780" width="11.6640625" style="295" customWidth="1"/>
    <col min="781" max="781" width="0" style="295" hidden="1" customWidth="1"/>
    <col min="782" max="782" width="35.109375" style="295" customWidth="1"/>
    <col min="783" max="783" width="36.33203125" style="295" customWidth="1"/>
    <col min="784" max="1016" width="9.109375" style="295"/>
    <col min="1017" max="1017" width="3.5546875" style="295" customWidth="1"/>
    <col min="1018" max="1018" width="25.6640625" style="295" customWidth="1"/>
    <col min="1019" max="1019" width="11.5546875" style="295" customWidth="1"/>
    <col min="1020" max="1020" width="18.44140625" style="295" customWidth="1"/>
    <col min="1021" max="1021" width="10.109375" style="295" customWidth="1"/>
    <col min="1022" max="1022" width="15.5546875" style="295" customWidth="1"/>
    <col min="1023" max="1023" width="16" style="295" customWidth="1"/>
    <col min="1024" max="1024" width="7" style="295" customWidth="1"/>
    <col min="1025" max="1025" width="14.44140625" style="295" customWidth="1"/>
    <col min="1026" max="1026" width="11" style="295" customWidth="1"/>
    <col min="1027" max="1028" width="13.88671875" style="295" customWidth="1"/>
    <col min="1029" max="1029" width="12.109375" style="295" customWidth="1"/>
    <col min="1030" max="1030" width="13.88671875" style="295" customWidth="1"/>
    <col min="1031" max="1031" width="11.5546875" style="295" customWidth="1"/>
    <col min="1032" max="1032" width="15.109375" style="295" customWidth="1"/>
    <col min="1033" max="1033" width="13.88671875" style="295" customWidth="1"/>
    <col min="1034" max="1034" width="10.5546875" style="295" customWidth="1"/>
    <col min="1035" max="1035" width="13.88671875" style="295" customWidth="1"/>
    <col min="1036" max="1036" width="11.6640625" style="295" customWidth="1"/>
    <col min="1037" max="1037" width="0" style="295" hidden="1" customWidth="1"/>
    <col min="1038" max="1038" width="35.109375" style="295" customWidth="1"/>
    <col min="1039" max="1039" width="36.33203125" style="295" customWidth="1"/>
    <col min="1040" max="1272" width="9.109375" style="295"/>
    <col min="1273" max="1273" width="3.5546875" style="295" customWidth="1"/>
    <col min="1274" max="1274" width="25.6640625" style="295" customWidth="1"/>
    <col min="1275" max="1275" width="11.5546875" style="295" customWidth="1"/>
    <col min="1276" max="1276" width="18.44140625" style="295" customWidth="1"/>
    <col min="1277" max="1277" width="10.109375" style="295" customWidth="1"/>
    <col min="1278" max="1278" width="15.5546875" style="295" customWidth="1"/>
    <col min="1279" max="1279" width="16" style="295" customWidth="1"/>
    <col min="1280" max="1280" width="7" style="295" customWidth="1"/>
    <col min="1281" max="1281" width="14.44140625" style="295" customWidth="1"/>
    <col min="1282" max="1282" width="11" style="295" customWidth="1"/>
    <col min="1283" max="1284" width="13.88671875" style="295" customWidth="1"/>
    <col min="1285" max="1285" width="12.109375" style="295" customWidth="1"/>
    <col min="1286" max="1286" width="13.88671875" style="295" customWidth="1"/>
    <col min="1287" max="1287" width="11.5546875" style="295" customWidth="1"/>
    <col min="1288" max="1288" width="15.109375" style="295" customWidth="1"/>
    <col min="1289" max="1289" width="13.88671875" style="295" customWidth="1"/>
    <col min="1290" max="1290" width="10.5546875" style="295" customWidth="1"/>
    <col min="1291" max="1291" width="13.88671875" style="295" customWidth="1"/>
    <col min="1292" max="1292" width="11.6640625" style="295" customWidth="1"/>
    <col min="1293" max="1293" width="0" style="295" hidden="1" customWidth="1"/>
    <col min="1294" max="1294" width="35.109375" style="295" customWidth="1"/>
    <col min="1295" max="1295" width="36.33203125" style="295" customWidth="1"/>
    <col min="1296" max="1528" width="9.109375" style="295"/>
    <col min="1529" max="1529" width="3.5546875" style="295" customWidth="1"/>
    <col min="1530" max="1530" width="25.6640625" style="295" customWidth="1"/>
    <col min="1531" max="1531" width="11.5546875" style="295" customWidth="1"/>
    <col min="1532" max="1532" width="18.44140625" style="295" customWidth="1"/>
    <col min="1533" max="1533" width="10.109375" style="295" customWidth="1"/>
    <col min="1534" max="1534" width="15.5546875" style="295" customWidth="1"/>
    <col min="1535" max="1535" width="16" style="295" customWidth="1"/>
    <col min="1536" max="1536" width="7" style="295" customWidth="1"/>
    <col min="1537" max="1537" width="14.44140625" style="295" customWidth="1"/>
    <col min="1538" max="1538" width="11" style="295" customWidth="1"/>
    <col min="1539" max="1540" width="13.88671875" style="295" customWidth="1"/>
    <col min="1541" max="1541" width="12.109375" style="295" customWidth="1"/>
    <col min="1542" max="1542" width="13.88671875" style="295" customWidth="1"/>
    <col min="1543" max="1543" width="11.5546875" style="295" customWidth="1"/>
    <col min="1544" max="1544" width="15.109375" style="295" customWidth="1"/>
    <col min="1545" max="1545" width="13.88671875" style="295" customWidth="1"/>
    <col min="1546" max="1546" width="10.5546875" style="295" customWidth="1"/>
    <col min="1547" max="1547" width="13.88671875" style="295" customWidth="1"/>
    <col min="1548" max="1548" width="11.6640625" style="295" customWidth="1"/>
    <col min="1549" max="1549" width="0" style="295" hidden="1" customWidth="1"/>
    <col min="1550" max="1550" width="35.109375" style="295" customWidth="1"/>
    <col min="1551" max="1551" width="36.33203125" style="295" customWidth="1"/>
    <col min="1552" max="1784" width="9.109375" style="295"/>
    <col min="1785" max="1785" width="3.5546875" style="295" customWidth="1"/>
    <col min="1786" max="1786" width="25.6640625" style="295" customWidth="1"/>
    <col min="1787" max="1787" width="11.5546875" style="295" customWidth="1"/>
    <col min="1788" max="1788" width="18.44140625" style="295" customWidth="1"/>
    <col min="1789" max="1789" width="10.109375" style="295" customWidth="1"/>
    <col min="1790" max="1790" width="15.5546875" style="295" customWidth="1"/>
    <col min="1791" max="1791" width="16" style="295" customWidth="1"/>
    <col min="1792" max="1792" width="7" style="295" customWidth="1"/>
    <col min="1793" max="1793" width="14.44140625" style="295" customWidth="1"/>
    <col min="1794" max="1794" width="11" style="295" customWidth="1"/>
    <col min="1795" max="1796" width="13.88671875" style="295" customWidth="1"/>
    <col min="1797" max="1797" width="12.109375" style="295" customWidth="1"/>
    <col min="1798" max="1798" width="13.88671875" style="295" customWidth="1"/>
    <col min="1799" max="1799" width="11.5546875" style="295" customWidth="1"/>
    <col min="1800" max="1800" width="15.109375" style="295" customWidth="1"/>
    <col min="1801" max="1801" width="13.88671875" style="295" customWidth="1"/>
    <col min="1802" max="1802" width="10.5546875" style="295" customWidth="1"/>
    <col min="1803" max="1803" width="13.88671875" style="295" customWidth="1"/>
    <col min="1804" max="1804" width="11.6640625" style="295" customWidth="1"/>
    <col min="1805" max="1805" width="0" style="295" hidden="1" customWidth="1"/>
    <col min="1806" max="1806" width="35.109375" style="295" customWidth="1"/>
    <col min="1807" max="1807" width="36.33203125" style="295" customWidth="1"/>
    <col min="1808" max="2040" width="9.109375" style="295"/>
    <col min="2041" max="2041" width="3.5546875" style="295" customWidth="1"/>
    <col min="2042" max="2042" width="25.6640625" style="295" customWidth="1"/>
    <col min="2043" max="2043" width="11.5546875" style="295" customWidth="1"/>
    <col min="2044" max="2044" width="18.44140625" style="295" customWidth="1"/>
    <col min="2045" max="2045" width="10.109375" style="295" customWidth="1"/>
    <col min="2046" max="2046" width="15.5546875" style="295" customWidth="1"/>
    <col min="2047" max="2047" width="16" style="295" customWidth="1"/>
    <col min="2048" max="2048" width="7" style="295" customWidth="1"/>
    <col min="2049" max="2049" width="14.44140625" style="295" customWidth="1"/>
    <col min="2050" max="2050" width="11" style="295" customWidth="1"/>
    <col min="2051" max="2052" width="13.88671875" style="295" customWidth="1"/>
    <col min="2053" max="2053" width="12.109375" style="295" customWidth="1"/>
    <col min="2054" max="2054" width="13.88671875" style="295" customWidth="1"/>
    <col min="2055" max="2055" width="11.5546875" style="295" customWidth="1"/>
    <col min="2056" max="2056" width="15.109375" style="295" customWidth="1"/>
    <col min="2057" max="2057" width="13.88671875" style="295" customWidth="1"/>
    <col min="2058" max="2058" width="10.5546875" style="295" customWidth="1"/>
    <col min="2059" max="2059" width="13.88671875" style="295" customWidth="1"/>
    <col min="2060" max="2060" width="11.6640625" style="295" customWidth="1"/>
    <col min="2061" max="2061" width="0" style="295" hidden="1" customWidth="1"/>
    <col min="2062" max="2062" width="35.109375" style="295" customWidth="1"/>
    <col min="2063" max="2063" width="36.33203125" style="295" customWidth="1"/>
    <col min="2064" max="2296" width="9.109375" style="295"/>
    <col min="2297" max="2297" width="3.5546875" style="295" customWidth="1"/>
    <col min="2298" max="2298" width="25.6640625" style="295" customWidth="1"/>
    <col min="2299" max="2299" width="11.5546875" style="295" customWidth="1"/>
    <col min="2300" max="2300" width="18.44140625" style="295" customWidth="1"/>
    <col min="2301" max="2301" width="10.109375" style="295" customWidth="1"/>
    <col min="2302" max="2302" width="15.5546875" style="295" customWidth="1"/>
    <col min="2303" max="2303" width="16" style="295" customWidth="1"/>
    <col min="2304" max="2304" width="7" style="295" customWidth="1"/>
    <col min="2305" max="2305" width="14.44140625" style="295" customWidth="1"/>
    <col min="2306" max="2306" width="11" style="295" customWidth="1"/>
    <col min="2307" max="2308" width="13.88671875" style="295" customWidth="1"/>
    <col min="2309" max="2309" width="12.109375" style="295" customWidth="1"/>
    <col min="2310" max="2310" width="13.88671875" style="295" customWidth="1"/>
    <col min="2311" max="2311" width="11.5546875" style="295" customWidth="1"/>
    <col min="2312" max="2312" width="15.109375" style="295" customWidth="1"/>
    <col min="2313" max="2313" width="13.88671875" style="295" customWidth="1"/>
    <col min="2314" max="2314" width="10.5546875" style="295" customWidth="1"/>
    <col min="2315" max="2315" width="13.88671875" style="295" customWidth="1"/>
    <col min="2316" max="2316" width="11.6640625" style="295" customWidth="1"/>
    <col min="2317" max="2317" width="0" style="295" hidden="1" customWidth="1"/>
    <col min="2318" max="2318" width="35.109375" style="295" customWidth="1"/>
    <col min="2319" max="2319" width="36.33203125" style="295" customWidth="1"/>
    <col min="2320" max="2552" width="9.109375" style="295"/>
    <col min="2553" max="2553" width="3.5546875" style="295" customWidth="1"/>
    <col min="2554" max="2554" width="25.6640625" style="295" customWidth="1"/>
    <col min="2555" max="2555" width="11.5546875" style="295" customWidth="1"/>
    <col min="2556" max="2556" width="18.44140625" style="295" customWidth="1"/>
    <col min="2557" max="2557" width="10.109375" style="295" customWidth="1"/>
    <col min="2558" max="2558" width="15.5546875" style="295" customWidth="1"/>
    <col min="2559" max="2559" width="16" style="295" customWidth="1"/>
    <col min="2560" max="2560" width="7" style="295" customWidth="1"/>
    <col min="2561" max="2561" width="14.44140625" style="295" customWidth="1"/>
    <col min="2562" max="2562" width="11" style="295" customWidth="1"/>
    <col min="2563" max="2564" width="13.88671875" style="295" customWidth="1"/>
    <col min="2565" max="2565" width="12.109375" style="295" customWidth="1"/>
    <col min="2566" max="2566" width="13.88671875" style="295" customWidth="1"/>
    <col min="2567" max="2567" width="11.5546875" style="295" customWidth="1"/>
    <col min="2568" max="2568" width="15.109375" style="295" customWidth="1"/>
    <col min="2569" max="2569" width="13.88671875" style="295" customWidth="1"/>
    <col min="2570" max="2570" width="10.5546875" style="295" customWidth="1"/>
    <col min="2571" max="2571" width="13.88671875" style="295" customWidth="1"/>
    <col min="2572" max="2572" width="11.6640625" style="295" customWidth="1"/>
    <col min="2573" max="2573" width="0" style="295" hidden="1" customWidth="1"/>
    <col min="2574" max="2574" width="35.109375" style="295" customWidth="1"/>
    <col min="2575" max="2575" width="36.33203125" style="295" customWidth="1"/>
    <col min="2576" max="2808" width="9.109375" style="295"/>
    <col min="2809" max="2809" width="3.5546875" style="295" customWidth="1"/>
    <col min="2810" max="2810" width="25.6640625" style="295" customWidth="1"/>
    <col min="2811" max="2811" width="11.5546875" style="295" customWidth="1"/>
    <col min="2812" max="2812" width="18.44140625" style="295" customWidth="1"/>
    <col min="2813" max="2813" width="10.109375" style="295" customWidth="1"/>
    <col min="2814" max="2814" width="15.5546875" style="295" customWidth="1"/>
    <col min="2815" max="2815" width="16" style="295" customWidth="1"/>
    <col min="2816" max="2816" width="7" style="295" customWidth="1"/>
    <col min="2817" max="2817" width="14.44140625" style="295" customWidth="1"/>
    <col min="2818" max="2818" width="11" style="295" customWidth="1"/>
    <col min="2819" max="2820" width="13.88671875" style="295" customWidth="1"/>
    <col min="2821" max="2821" width="12.109375" style="295" customWidth="1"/>
    <col min="2822" max="2822" width="13.88671875" style="295" customWidth="1"/>
    <col min="2823" max="2823" width="11.5546875" style="295" customWidth="1"/>
    <col min="2824" max="2824" width="15.109375" style="295" customWidth="1"/>
    <col min="2825" max="2825" width="13.88671875" style="295" customWidth="1"/>
    <col min="2826" max="2826" width="10.5546875" style="295" customWidth="1"/>
    <col min="2827" max="2827" width="13.88671875" style="295" customWidth="1"/>
    <col min="2828" max="2828" width="11.6640625" style="295" customWidth="1"/>
    <col min="2829" max="2829" width="0" style="295" hidden="1" customWidth="1"/>
    <col min="2830" max="2830" width="35.109375" style="295" customWidth="1"/>
    <col min="2831" max="2831" width="36.33203125" style="295" customWidth="1"/>
    <col min="2832" max="3064" width="9.109375" style="295"/>
    <col min="3065" max="3065" width="3.5546875" style="295" customWidth="1"/>
    <col min="3066" max="3066" width="25.6640625" style="295" customWidth="1"/>
    <col min="3067" max="3067" width="11.5546875" style="295" customWidth="1"/>
    <col min="3068" max="3068" width="18.44140625" style="295" customWidth="1"/>
    <col min="3069" max="3069" width="10.109375" style="295" customWidth="1"/>
    <col min="3070" max="3070" width="15.5546875" style="295" customWidth="1"/>
    <col min="3071" max="3071" width="16" style="295" customWidth="1"/>
    <col min="3072" max="3072" width="7" style="295" customWidth="1"/>
    <col min="3073" max="3073" width="14.44140625" style="295" customWidth="1"/>
    <col min="3074" max="3074" width="11" style="295" customWidth="1"/>
    <col min="3075" max="3076" width="13.88671875" style="295" customWidth="1"/>
    <col min="3077" max="3077" width="12.109375" style="295" customWidth="1"/>
    <col min="3078" max="3078" width="13.88671875" style="295" customWidth="1"/>
    <col min="3079" max="3079" width="11.5546875" style="295" customWidth="1"/>
    <col min="3080" max="3080" width="15.109375" style="295" customWidth="1"/>
    <col min="3081" max="3081" width="13.88671875" style="295" customWidth="1"/>
    <col min="3082" max="3082" width="10.5546875" style="295" customWidth="1"/>
    <col min="3083" max="3083" width="13.88671875" style="295" customWidth="1"/>
    <col min="3084" max="3084" width="11.6640625" style="295" customWidth="1"/>
    <col min="3085" max="3085" width="0" style="295" hidden="1" customWidth="1"/>
    <col min="3086" max="3086" width="35.109375" style="295" customWidth="1"/>
    <col min="3087" max="3087" width="36.33203125" style="295" customWidth="1"/>
    <col min="3088" max="3320" width="9.109375" style="295"/>
    <col min="3321" max="3321" width="3.5546875" style="295" customWidth="1"/>
    <col min="3322" max="3322" width="25.6640625" style="295" customWidth="1"/>
    <col min="3323" max="3323" width="11.5546875" style="295" customWidth="1"/>
    <col min="3324" max="3324" width="18.44140625" style="295" customWidth="1"/>
    <col min="3325" max="3325" width="10.109375" style="295" customWidth="1"/>
    <col min="3326" max="3326" width="15.5546875" style="295" customWidth="1"/>
    <col min="3327" max="3327" width="16" style="295" customWidth="1"/>
    <col min="3328" max="3328" width="7" style="295" customWidth="1"/>
    <col min="3329" max="3329" width="14.44140625" style="295" customWidth="1"/>
    <col min="3330" max="3330" width="11" style="295" customWidth="1"/>
    <col min="3331" max="3332" width="13.88671875" style="295" customWidth="1"/>
    <col min="3333" max="3333" width="12.109375" style="295" customWidth="1"/>
    <col min="3334" max="3334" width="13.88671875" style="295" customWidth="1"/>
    <col min="3335" max="3335" width="11.5546875" style="295" customWidth="1"/>
    <col min="3336" max="3336" width="15.109375" style="295" customWidth="1"/>
    <col min="3337" max="3337" width="13.88671875" style="295" customWidth="1"/>
    <col min="3338" max="3338" width="10.5546875" style="295" customWidth="1"/>
    <col min="3339" max="3339" width="13.88671875" style="295" customWidth="1"/>
    <col min="3340" max="3340" width="11.6640625" style="295" customWidth="1"/>
    <col min="3341" max="3341" width="0" style="295" hidden="1" customWidth="1"/>
    <col min="3342" max="3342" width="35.109375" style="295" customWidth="1"/>
    <col min="3343" max="3343" width="36.33203125" style="295" customWidth="1"/>
    <col min="3344" max="3576" width="9.109375" style="295"/>
    <col min="3577" max="3577" width="3.5546875" style="295" customWidth="1"/>
    <col min="3578" max="3578" width="25.6640625" style="295" customWidth="1"/>
    <col min="3579" max="3579" width="11.5546875" style="295" customWidth="1"/>
    <col min="3580" max="3580" width="18.44140625" style="295" customWidth="1"/>
    <col min="3581" max="3581" width="10.109375" style="295" customWidth="1"/>
    <col min="3582" max="3582" width="15.5546875" style="295" customWidth="1"/>
    <col min="3583" max="3583" width="16" style="295" customWidth="1"/>
    <col min="3584" max="3584" width="7" style="295" customWidth="1"/>
    <col min="3585" max="3585" width="14.44140625" style="295" customWidth="1"/>
    <col min="3586" max="3586" width="11" style="295" customWidth="1"/>
    <col min="3587" max="3588" width="13.88671875" style="295" customWidth="1"/>
    <col min="3589" max="3589" width="12.109375" style="295" customWidth="1"/>
    <col min="3590" max="3590" width="13.88671875" style="295" customWidth="1"/>
    <col min="3591" max="3591" width="11.5546875" style="295" customWidth="1"/>
    <col min="3592" max="3592" width="15.109375" style="295" customWidth="1"/>
    <col min="3593" max="3593" width="13.88671875" style="295" customWidth="1"/>
    <col min="3594" max="3594" width="10.5546875" style="295" customWidth="1"/>
    <col min="3595" max="3595" width="13.88671875" style="295" customWidth="1"/>
    <col min="3596" max="3596" width="11.6640625" style="295" customWidth="1"/>
    <col min="3597" max="3597" width="0" style="295" hidden="1" customWidth="1"/>
    <col min="3598" max="3598" width="35.109375" style="295" customWidth="1"/>
    <col min="3599" max="3599" width="36.33203125" style="295" customWidth="1"/>
    <col min="3600" max="3832" width="9.109375" style="295"/>
    <col min="3833" max="3833" width="3.5546875" style="295" customWidth="1"/>
    <col min="3834" max="3834" width="25.6640625" style="295" customWidth="1"/>
    <col min="3835" max="3835" width="11.5546875" style="295" customWidth="1"/>
    <col min="3836" max="3836" width="18.44140625" style="295" customWidth="1"/>
    <col min="3837" max="3837" width="10.109375" style="295" customWidth="1"/>
    <col min="3838" max="3838" width="15.5546875" style="295" customWidth="1"/>
    <col min="3839" max="3839" width="16" style="295" customWidth="1"/>
    <col min="3840" max="3840" width="7" style="295" customWidth="1"/>
    <col min="3841" max="3841" width="14.44140625" style="295" customWidth="1"/>
    <col min="3842" max="3842" width="11" style="295" customWidth="1"/>
    <col min="3843" max="3844" width="13.88671875" style="295" customWidth="1"/>
    <col min="3845" max="3845" width="12.109375" style="295" customWidth="1"/>
    <col min="3846" max="3846" width="13.88671875" style="295" customWidth="1"/>
    <col min="3847" max="3847" width="11.5546875" style="295" customWidth="1"/>
    <col min="3848" max="3848" width="15.109375" style="295" customWidth="1"/>
    <col min="3849" max="3849" width="13.88671875" style="295" customWidth="1"/>
    <col min="3850" max="3850" width="10.5546875" style="295" customWidth="1"/>
    <col min="3851" max="3851" width="13.88671875" style="295" customWidth="1"/>
    <col min="3852" max="3852" width="11.6640625" style="295" customWidth="1"/>
    <col min="3853" max="3853" width="0" style="295" hidden="1" customWidth="1"/>
    <col min="3854" max="3854" width="35.109375" style="295" customWidth="1"/>
    <col min="3855" max="3855" width="36.33203125" style="295" customWidth="1"/>
    <col min="3856" max="4088" width="9.109375" style="295"/>
    <col min="4089" max="4089" width="3.5546875" style="295" customWidth="1"/>
    <col min="4090" max="4090" width="25.6640625" style="295" customWidth="1"/>
    <col min="4091" max="4091" width="11.5546875" style="295" customWidth="1"/>
    <col min="4092" max="4092" width="18.44140625" style="295" customWidth="1"/>
    <col min="4093" max="4093" width="10.109375" style="295" customWidth="1"/>
    <col min="4094" max="4094" width="15.5546875" style="295" customWidth="1"/>
    <col min="4095" max="4095" width="16" style="295" customWidth="1"/>
    <col min="4096" max="4096" width="7" style="295" customWidth="1"/>
    <col min="4097" max="4097" width="14.44140625" style="295" customWidth="1"/>
    <col min="4098" max="4098" width="11" style="295" customWidth="1"/>
    <col min="4099" max="4100" width="13.88671875" style="295" customWidth="1"/>
    <col min="4101" max="4101" width="12.109375" style="295" customWidth="1"/>
    <col min="4102" max="4102" width="13.88671875" style="295" customWidth="1"/>
    <col min="4103" max="4103" width="11.5546875" style="295" customWidth="1"/>
    <col min="4104" max="4104" width="15.109375" style="295" customWidth="1"/>
    <col min="4105" max="4105" width="13.88671875" style="295" customWidth="1"/>
    <col min="4106" max="4106" width="10.5546875" style="295" customWidth="1"/>
    <col min="4107" max="4107" width="13.88671875" style="295" customWidth="1"/>
    <col min="4108" max="4108" width="11.6640625" style="295" customWidth="1"/>
    <col min="4109" max="4109" width="0" style="295" hidden="1" customWidth="1"/>
    <col min="4110" max="4110" width="35.109375" style="295" customWidth="1"/>
    <col min="4111" max="4111" width="36.33203125" style="295" customWidth="1"/>
    <col min="4112" max="4344" width="9.109375" style="295"/>
    <col min="4345" max="4345" width="3.5546875" style="295" customWidth="1"/>
    <col min="4346" max="4346" width="25.6640625" style="295" customWidth="1"/>
    <col min="4347" max="4347" width="11.5546875" style="295" customWidth="1"/>
    <col min="4348" max="4348" width="18.44140625" style="295" customWidth="1"/>
    <col min="4349" max="4349" width="10.109375" style="295" customWidth="1"/>
    <col min="4350" max="4350" width="15.5546875" style="295" customWidth="1"/>
    <col min="4351" max="4351" width="16" style="295" customWidth="1"/>
    <col min="4352" max="4352" width="7" style="295" customWidth="1"/>
    <col min="4353" max="4353" width="14.44140625" style="295" customWidth="1"/>
    <col min="4354" max="4354" width="11" style="295" customWidth="1"/>
    <col min="4355" max="4356" width="13.88671875" style="295" customWidth="1"/>
    <col min="4357" max="4357" width="12.109375" style="295" customWidth="1"/>
    <col min="4358" max="4358" width="13.88671875" style="295" customWidth="1"/>
    <col min="4359" max="4359" width="11.5546875" style="295" customWidth="1"/>
    <col min="4360" max="4360" width="15.109375" style="295" customWidth="1"/>
    <col min="4361" max="4361" width="13.88671875" style="295" customWidth="1"/>
    <col min="4362" max="4362" width="10.5546875" style="295" customWidth="1"/>
    <col min="4363" max="4363" width="13.88671875" style="295" customWidth="1"/>
    <col min="4364" max="4364" width="11.6640625" style="295" customWidth="1"/>
    <col min="4365" max="4365" width="0" style="295" hidden="1" customWidth="1"/>
    <col min="4366" max="4366" width="35.109375" style="295" customWidth="1"/>
    <col min="4367" max="4367" width="36.33203125" style="295" customWidth="1"/>
    <col min="4368" max="4600" width="9.109375" style="295"/>
    <col min="4601" max="4601" width="3.5546875" style="295" customWidth="1"/>
    <col min="4602" max="4602" width="25.6640625" style="295" customWidth="1"/>
    <col min="4603" max="4603" width="11.5546875" style="295" customWidth="1"/>
    <col min="4604" max="4604" width="18.44140625" style="295" customWidth="1"/>
    <col min="4605" max="4605" width="10.109375" style="295" customWidth="1"/>
    <col min="4606" max="4606" width="15.5546875" style="295" customWidth="1"/>
    <col min="4607" max="4607" width="16" style="295" customWidth="1"/>
    <col min="4608" max="4608" width="7" style="295" customWidth="1"/>
    <col min="4609" max="4609" width="14.44140625" style="295" customWidth="1"/>
    <col min="4610" max="4610" width="11" style="295" customWidth="1"/>
    <col min="4611" max="4612" width="13.88671875" style="295" customWidth="1"/>
    <col min="4613" max="4613" width="12.109375" style="295" customWidth="1"/>
    <col min="4614" max="4614" width="13.88671875" style="295" customWidth="1"/>
    <col min="4615" max="4615" width="11.5546875" style="295" customWidth="1"/>
    <col min="4616" max="4616" width="15.109375" style="295" customWidth="1"/>
    <col min="4617" max="4617" width="13.88671875" style="295" customWidth="1"/>
    <col min="4618" max="4618" width="10.5546875" style="295" customWidth="1"/>
    <col min="4619" max="4619" width="13.88671875" style="295" customWidth="1"/>
    <col min="4620" max="4620" width="11.6640625" style="295" customWidth="1"/>
    <col min="4621" max="4621" width="0" style="295" hidden="1" customWidth="1"/>
    <col min="4622" max="4622" width="35.109375" style="295" customWidth="1"/>
    <col min="4623" max="4623" width="36.33203125" style="295" customWidth="1"/>
    <col min="4624" max="4856" width="9.109375" style="295"/>
    <col min="4857" max="4857" width="3.5546875" style="295" customWidth="1"/>
    <col min="4858" max="4858" width="25.6640625" style="295" customWidth="1"/>
    <col min="4859" max="4859" width="11.5546875" style="295" customWidth="1"/>
    <col min="4860" max="4860" width="18.44140625" style="295" customWidth="1"/>
    <col min="4861" max="4861" width="10.109375" style="295" customWidth="1"/>
    <col min="4862" max="4862" width="15.5546875" style="295" customWidth="1"/>
    <col min="4863" max="4863" width="16" style="295" customWidth="1"/>
    <col min="4864" max="4864" width="7" style="295" customWidth="1"/>
    <col min="4865" max="4865" width="14.44140625" style="295" customWidth="1"/>
    <col min="4866" max="4866" width="11" style="295" customWidth="1"/>
    <col min="4867" max="4868" width="13.88671875" style="295" customWidth="1"/>
    <col min="4869" max="4869" width="12.109375" style="295" customWidth="1"/>
    <col min="4870" max="4870" width="13.88671875" style="295" customWidth="1"/>
    <col min="4871" max="4871" width="11.5546875" style="295" customWidth="1"/>
    <col min="4872" max="4872" width="15.109375" style="295" customWidth="1"/>
    <col min="4873" max="4873" width="13.88671875" style="295" customWidth="1"/>
    <col min="4874" max="4874" width="10.5546875" style="295" customWidth="1"/>
    <col min="4875" max="4875" width="13.88671875" style="295" customWidth="1"/>
    <col min="4876" max="4876" width="11.6640625" style="295" customWidth="1"/>
    <col min="4877" max="4877" width="0" style="295" hidden="1" customWidth="1"/>
    <col min="4878" max="4878" width="35.109375" style="295" customWidth="1"/>
    <col min="4879" max="4879" width="36.33203125" style="295" customWidth="1"/>
    <col min="4880" max="5112" width="9.109375" style="295"/>
    <col min="5113" max="5113" width="3.5546875" style="295" customWidth="1"/>
    <col min="5114" max="5114" width="25.6640625" style="295" customWidth="1"/>
    <col min="5115" max="5115" width="11.5546875" style="295" customWidth="1"/>
    <col min="5116" max="5116" width="18.44140625" style="295" customWidth="1"/>
    <col min="5117" max="5117" width="10.109375" style="295" customWidth="1"/>
    <col min="5118" max="5118" width="15.5546875" style="295" customWidth="1"/>
    <col min="5119" max="5119" width="16" style="295" customWidth="1"/>
    <col min="5120" max="5120" width="7" style="295" customWidth="1"/>
    <col min="5121" max="5121" width="14.44140625" style="295" customWidth="1"/>
    <col min="5122" max="5122" width="11" style="295" customWidth="1"/>
    <col min="5123" max="5124" width="13.88671875" style="295" customWidth="1"/>
    <col min="5125" max="5125" width="12.109375" style="295" customWidth="1"/>
    <col min="5126" max="5126" width="13.88671875" style="295" customWidth="1"/>
    <col min="5127" max="5127" width="11.5546875" style="295" customWidth="1"/>
    <col min="5128" max="5128" width="15.109375" style="295" customWidth="1"/>
    <col min="5129" max="5129" width="13.88671875" style="295" customWidth="1"/>
    <col min="5130" max="5130" width="10.5546875" style="295" customWidth="1"/>
    <col min="5131" max="5131" width="13.88671875" style="295" customWidth="1"/>
    <col min="5132" max="5132" width="11.6640625" style="295" customWidth="1"/>
    <col min="5133" max="5133" width="0" style="295" hidden="1" customWidth="1"/>
    <col min="5134" max="5134" width="35.109375" style="295" customWidth="1"/>
    <col min="5135" max="5135" width="36.33203125" style="295" customWidth="1"/>
    <col min="5136" max="5368" width="9.109375" style="295"/>
    <col min="5369" max="5369" width="3.5546875" style="295" customWidth="1"/>
    <col min="5370" max="5370" width="25.6640625" style="295" customWidth="1"/>
    <col min="5371" max="5371" width="11.5546875" style="295" customWidth="1"/>
    <col min="5372" max="5372" width="18.44140625" style="295" customWidth="1"/>
    <col min="5373" max="5373" width="10.109375" style="295" customWidth="1"/>
    <col min="5374" max="5374" width="15.5546875" style="295" customWidth="1"/>
    <col min="5375" max="5375" width="16" style="295" customWidth="1"/>
    <col min="5376" max="5376" width="7" style="295" customWidth="1"/>
    <col min="5377" max="5377" width="14.44140625" style="295" customWidth="1"/>
    <col min="5378" max="5378" width="11" style="295" customWidth="1"/>
    <col min="5379" max="5380" width="13.88671875" style="295" customWidth="1"/>
    <col min="5381" max="5381" width="12.109375" style="295" customWidth="1"/>
    <col min="5382" max="5382" width="13.88671875" style="295" customWidth="1"/>
    <col min="5383" max="5383" width="11.5546875" style="295" customWidth="1"/>
    <col min="5384" max="5384" width="15.109375" style="295" customWidth="1"/>
    <col min="5385" max="5385" width="13.88671875" style="295" customWidth="1"/>
    <col min="5386" max="5386" width="10.5546875" style="295" customWidth="1"/>
    <col min="5387" max="5387" width="13.88671875" style="295" customWidth="1"/>
    <col min="5388" max="5388" width="11.6640625" style="295" customWidth="1"/>
    <col min="5389" max="5389" width="0" style="295" hidden="1" customWidth="1"/>
    <col min="5390" max="5390" width="35.109375" style="295" customWidth="1"/>
    <col min="5391" max="5391" width="36.33203125" style="295" customWidth="1"/>
    <col min="5392" max="5624" width="9.109375" style="295"/>
    <col min="5625" max="5625" width="3.5546875" style="295" customWidth="1"/>
    <col min="5626" max="5626" width="25.6640625" style="295" customWidth="1"/>
    <col min="5627" max="5627" width="11.5546875" style="295" customWidth="1"/>
    <col min="5628" max="5628" width="18.44140625" style="295" customWidth="1"/>
    <col min="5629" max="5629" width="10.109375" style="295" customWidth="1"/>
    <col min="5630" max="5630" width="15.5546875" style="295" customWidth="1"/>
    <col min="5631" max="5631" width="16" style="295" customWidth="1"/>
    <col min="5632" max="5632" width="7" style="295" customWidth="1"/>
    <col min="5633" max="5633" width="14.44140625" style="295" customWidth="1"/>
    <col min="5634" max="5634" width="11" style="295" customWidth="1"/>
    <col min="5635" max="5636" width="13.88671875" style="295" customWidth="1"/>
    <col min="5637" max="5637" width="12.109375" style="295" customWidth="1"/>
    <col min="5638" max="5638" width="13.88671875" style="295" customWidth="1"/>
    <col min="5639" max="5639" width="11.5546875" style="295" customWidth="1"/>
    <col min="5640" max="5640" width="15.109375" style="295" customWidth="1"/>
    <col min="5641" max="5641" width="13.88671875" style="295" customWidth="1"/>
    <col min="5642" max="5642" width="10.5546875" style="295" customWidth="1"/>
    <col min="5643" max="5643" width="13.88671875" style="295" customWidth="1"/>
    <col min="5644" max="5644" width="11.6640625" style="295" customWidth="1"/>
    <col min="5645" max="5645" width="0" style="295" hidden="1" customWidth="1"/>
    <col min="5646" max="5646" width="35.109375" style="295" customWidth="1"/>
    <col min="5647" max="5647" width="36.33203125" style="295" customWidth="1"/>
    <col min="5648" max="5880" width="9.109375" style="295"/>
    <col min="5881" max="5881" width="3.5546875" style="295" customWidth="1"/>
    <col min="5882" max="5882" width="25.6640625" style="295" customWidth="1"/>
    <col min="5883" max="5883" width="11.5546875" style="295" customWidth="1"/>
    <col min="5884" max="5884" width="18.44140625" style="295" customWidth="1"/>
    <col min="5885" max="5885" width="10.109375" style="295" customWidth="1"/>
    <col min="5886" max="5886" width="15.5546875" style="295" customWidth="1"/>
    <col min="5887" max="5887" width="16" style="295" customWidth="1"/>
    <col min="5888" max="5888" width="7" style="295" customWidth="1"/>
    <col min="5889" max="5889" width="14.44140625" style="295" customWidth="1"/>
    <col min="5890" max="5890" width="11" style="295" customWidth="1"/>
    <col min="5891" max="5892" width="13.88671875" style="295" customWidth="1"/>
    <col min="5893" max="5893" width="12.109375" style="295" customWidth="1"/>
    <col min="5894" max="5894" width="13.88671875" style="295" customWidth="1"/>
    <col min="5895" max="5895" width="11.5546875" style="295" customWidth="1"/>
    <col min="5896" max="5896" width="15.109375" style="295" customWidth="1"/>
    <col min="5897" max="5897" width="13.88671875" style="295" customWidth="1"/>
    <col min="5898" max="5898" width="10.5546875" style="295" customWidth="1"/>
    <col min="5899" max="5899" width="13.88671875" style="295" customWidth="1"/>
    <col min="5900" max="5900" width="11.6640625" style="295" customWidth="1"/>
    <col min="5901" max="5901" width="0" style="295" hidden="1" customWidth="1"/>
    <col min="5902" max="5902" width="35.109375" style="295" customWidth="1"/>
    <col min="5903" max="5903" width="36.33203125" style="295" customWidth="1"/>
    <col min="5904" max="6136" width="9.109375" style="295"/>
    <col min="6137" max="6137" width="3.5546875" style="295" customWidth="1"/>
    <col min="6138" max="6138" width="25.6640625" style="295" customWidth="1"/>
    <col min="6139" max="6139" width="11.5546875" style="295" customWidth="1"/>
    <col min="6140" max="6140" width="18.44140625" style="295" customWidth="1"/>
    <col min="6141" max="6141" width="10.109375" style="295" customWidth="1"/>
    <col min="6142" max="6142" width="15.5546875" style="295" customWidth="1"/>
    <col min="6143" max="6143" width="16" style="295" customWidth="1"/>
    <col min="6144" max="6144" width="7" style="295" customWidth="1"/>
    <col min="6145" max="6145" width="14.44140625" style="295" customWidth="1"/>
    <col min="6146" max="6146" width="11" style="295" customWidth="1"/>
    <col min="6147" max="6148" width="13.88671875" style="295" customWidth="1"/>
    <col min="6149" max="6149" width="12.109375" style="295" customWidth="1"/>
    <col min="6150" max="6150" width="13.88671875" style="295" customWidth="1"/>
    <col min="6151" max="6151" width="11.5546875" style="295" customWidth="1"/>
    <col min="6152" max="6152" width="15.109375" style="295" customWidth="1"/>
    <col min="6153" max="6153" width="13.88671875" style="295" customWidth="1"/>
    <col min="6154" max="6154" width="10.5546875" style="295" customWidth="1"/>
    <col min="6155" max="6155" width="13.88671875" style="295" customWidth="1"/>
    <col min="6156" max="6156" width="11.6640625" style="295" customWidth="1"/>
    <col min="6157" max="6157" width="0" style="295" hidden="1" customWidth="1"/>
    <col min="6158" max="6158" width="35.109375" style="295" customWidth="1"/>
    <col min="6159" max="6159" width="36.33203125" style="295" customWidth="1"/>
    <col min="6160" max="6392" width="9.109375" style="295"/>
    <col min="6393" max="6393" width="3.5546875" style="295" customWidth="1"/>
    <col min="6394" max="6394" width="25.6640625" style="295" customWidth="1"/>
    <col min="6395" max="6395" width="11.5546875" style="295" customWidth="1"/>
    <col min="6396" max="6396" width="18.44140625" style="295" customWidth="1"/>
    <col min="6397" max="6397" width="10.109375" style="295" customWidth="1"/>
    <col min="6398" max="6398" width="15.5546875" style="295" customWidth="1"/>
    <col min="6399" max="6399" width="16" style="295" customWidth="1"/>
    <col min="6400" max="6400" width="7" style="295" customWidth="1"/>
    <col min="6401" max="6401" width="14.44140625" style="295" customWidth="1"/>
    <col min="6402" max="6402" width="11" style="295" customWidth="1"/>
    <col min="6403" max="6404" width="13.88671875" style="295" customWidth="1"/>
    <col min="6405" max="6405" width="12.109375" style="295" customWidth="1"/>
    <col min="6406" max="6406" width="13.88671875" style="295" customWidth="1"/>
    <col min="6407" max="6407" width="11.5546875" style="295" customWidth="1"/>
    <col min="6408" max="6408" width="15.109375" style="295" customWidth="1"/>
    <col min="6409" max="6409" width="13.88671875" style="295" customWidth="1"/>
    <col min="6410" max="6410" width="10.5546875" style="295" customWidth="1"/>
    <col min="6411" max="6411" width="13.88671875" style="295" customWidth="1"/>
    <col min="6412" max="6412" width="11.6640625" style="295" customWidth="1"/>
    <col min="6413" max="6413" width="0" style="295" hidden="1" customWidth="1"/>
    <col min="6414" max="6414" width="35.109375" style="295" customWidth="1"/>
    <col min="6415" max="6415" width="36.33203125" style="295" customWidth="1"/>
    <col min="6416" max="6648" width="9.109375" style="295"/>
    <col min="6649" max="6649" width="3.5546875" style="295" customWidth="1"/>
    <col min="6650" max="6650" width="25.6640625" style="295" customWidth="1"/>
    <col min="6651" max="6651" width="11.5546875" style="295" customWidth="1"/>
    <col min="6652" max="6652" width="18.44140625" style="295" customWidth="1"/>
    <col min="6653" max="6653" width="10.109375" style="295" customWidth="1"/>
    <col min="6654" max="6654" width="15.5546875" style="295" customWidth="1"/>
    <col min="6655" max="6655" width="16" style="295" customWidth="1"/>
    <col min="6656" max="6656" width="7" style="295" customWidth="1"/>
    <col min="6657" max="6657" width="14.44140625" style="295" customWidth="1"/>
    <col min="6658" max="6658" width="11" style="295" customWidth="1"/>
    <col min="6659" max="6660" width="13.88671875" style="295" customWidth="1"/>
    <col min="6661" max="6661" width="12.109375" style="295" customWidth="1"/>
    <col min="6662" max="6662" width="13.88671875" style="295" customWidth="1"/>
    <col min="6663" max="6663" width="11.5546875" style="295" customWidth="1"/>
    <col min="6664" max="6664" width="15.109375" style="295" customWidth="1"/>
    <col min="6665" max="6665" width="13.88671875" style="295" customWidth="1"/>
    <col min="6666" max="6666" width="10.5546875" style="295" customWidth="1"/>
    <col min="6667" max="6667" width="13.88671875" style="295" customWidth="1"/>
    <col min="6668" max="6668" width="11.6640625" style="295" customWidth="1"/>
    <col min="6669" max="6669" width="0" style="295" hidden="1" customWidth="1"/>
    <col min="6670" max="6670" width="35.109375" style="295" customWidth="1"/>
    <col min="6671" max="6671" width="36.33203125" style="295" customWidth="1"/>
    <col min="6672" max="6904" width="9.109375" style="295"/>
    <col min="6905" max="6905" width="3.5546875" style="295" customWidth="1"/>
    <col min="6906" max="6906" width="25.6640625" style="295" customWidth="1"/>
    <col min="6907" max="6907" width="11.5546875" style="295" customWidth="1"/>
    <col min="6908" max="6908" width="18.44140625" style="295" customWidth="1"/>
    <col min="6909" max="6909" width="10.109375" style="295" customWidth="1"/>
    <col min="6910" max="6910" width="15.5546875" style="295" customWidth="1"/>
    <col min="6911" max="6911" width="16" style="295" customWidth="1"/>
    <col min="6912" max="6912" width="7" style="295" customWidth="1"/>
    <col min="6913" max="6913" width="14.44140625" style="295" customWidth="1"/>
    <col min="6914" max="6914" width="11" style="295" customWidth="1"/>
    <col min="6915" max="6916" width="13.88671875" style="295" customWidth="1"/>
    <col min="6917" max="6917" width="12.109375" style="295" customWidth="1"/>
    <col min="6918" max="6918" width="13.88671875" style="295" customWidth="1"/>
    <col min="6919" max="6919" width="11.5546875" style="295" customWidth="1"/>
    <col min="6920" max="6920" width="15.109375" style="295" customWidth="1"/>
    <col min="6921" max="6921" width="13.88671875" style="295" customWidth="1"/>
    <col min="6922" max="6922" width="10.5546875" style="295" customWidth="1"/>
    <col min="6923" max="6923" width="13.88671875" style="295" customWidth="1"/>
    <col min="6924" max="6924" width="11.6640625" style="295" customWidth="1"/>
    <col min="6925" max="6925" width="0" style="295" hidden="1" customWidth="1"/>
    <col min="6926" max="6926" width="35.109375" style="295" customWidth="1"/>
    <col min="6927" max="6927" width="36.33203125" style="295" customWidth="1"/>
    <col min="6928" max="7160" width="9.109375" style="295"/>
    <col min="7161" max="7161" width="3.5546875" style="295" customWidth="1"/>
    <col min="7162" max="7162" width="25.6640625" style="295" customWidth="1"/>
    <col min="7163" max="7163" width="11.5546875" style="295" customWidth="1"/>
    <col min="7164" max="7164" width="18.44140625" style="295" customWidth="1"/>
    <col min="7165" max="7165" width="10.109375" style="295" customWidth="1"/>
    <col min="7166" max="7166" width="15.5546875" style="295" customWidth="1"/>
    <col min="7167" max="7167" width="16" style="295" customWidth="1"/>
    <col min="7168" max="7168" width="7" style="295" customWidth="1"/>
    <col min="7169" max="7169" width="14.44140625" style="295" customWidth="1"/>
    <col min="7170" max="7170" width="11" style="295" customWidth="1"/>
    <col min="7171" max="7172" width="13.88671875" style="295" customWidth="1"/>
    <col min="7173" max="7173" width="12.109375" style="295" customWidth="1"/>
    <col min="7174" max="7174" width="13.88671875" style="295" customWidth="1"/>
    <col min="7175" max="7175" width="11.5546875" style="295" customWidth="1"/>
    <col min="7176" max="7176" width="15.109375" style="295" customWidth="1"/>
    <col min="7177" max="7177" width="13.88671875" style="295" customWidth="1"/>
    <col min="7178" max="7178" width="10.5546875" style="295" customWidth="1"/>
    <col min="7179" max="7179" width="13.88671875" style="295" customWidth="1"/>
    <col min="7180" max="7180" width="11.6640625" style="295" customWidth="1"/>
    <col min="7181" max="7181" width="0" style="295" hidden="1" customWidth="1"/>
    <col min="7182" max="7182" width="35.109375" style="295" customWidth="1"/>
    <col min="7183" max="7183" width="36.33203125" style="295" customWidth="1"/>
    <col min="7184" max="7416" width="9.109375" style="295"/>
    <col min="7417" max="7417" width="3.5546875" style="295" customWidth="1"/>
    <col min="7418" max="7418" width="25.6640625" style="295" customWidth="1"/>
    <col min="7419" max="7419" width="11.5546875" style="295" customWidth="1"/>
    <col min="7420" max="7420" width="18.44140625" style="295" customWidth="1"/>
    <col min="7421" max="7421" width="10.109375" style="295" customWidth="1"/>
    <col min="7422" max="7422" width="15.5546875" style="295" customWidth="1"/>
    <col min="7423" max="7423" width="16" style="295" customWidth="1"/>
    <col min="7424" max="7424" width="7" style="295" customWidth="1"/>
    <col min="7425" max="7425" width="14.44140625" style="295" customWidth="1"/>
    <col min="7426" max="7426" width="11" style="295" customWidth="1"/>
    <col min="7427" max="7428" width="13.88671875" style="295" customWidth="1"/>
    <col min="7429" max="7429" width="12.109375" style="295" customWidth="1"/>
    <col min="7430" max="7430" width="13.88671875" style="295" customWidth="1"/>
    <col min="7431" max="7431" width="11.5546875" style="295" customWidth="1"/>
    <col min="7432" max="7432" width="15.109375" style="295" customWidth="1"/>
    <col min="7433" max="7433" width="13.88671875" style="295" customWidth="1"/>
    <col min="7434" max="7434" width="10.5546875" style="295" customWidth="1"/>
    <col min="7435" max="7435" width="13.88671875" style="295" customWidth="1"/>
    <col min="7436" max="7436" width="11.6640625" style="295" customWidth="1"/>
    <col min="7437" max="7437" width="0" style="295" hidden="1" customWidth="1"/>
    <col min="7438" max="7438" width="35.109375" style="295" customWidth="1"/>
    <col min="7439" max="7439" width="36.33203125" style="295" customWidth="1"/>
    <col min="7440" max="7672" width="9.109375" style="295"/>
    <col min="7673" max="7673" width="3.5546875" style="295" customWidth="1"/>
    <col min="7674" max="7674" width="25.6640625" style="295" customWidth="1"/>
    <col min="7675" max="7675" width="11.5546875" style="295" customWidth="1"/>
    <col min="7676" max="7676" width="18.44140625" style="295" customWidth="1"/>
    <col min="7677" max="7677" width="10.109375" style="295" customWidth="1"/>
    <col min="7678" max="7678" width="15.5546875" style="295" customWidth="1"/>
    <col min="7679" max="7679" width="16" style="295" customWidth="1"/>
    <col min="7680" max="7680" width="7" style="295" customWidth="1"/>
    <col min="7681" max="7681" width="14.44140625" style="295" customWidth="1"/>
    <col min="7682" max="7682" width="11" style="295" customWidth="1"/>
    <col min="7683" max="7684" width="13.88671875" style="295" customWidth="1"/>
    <col min="7685" max="7685" width="12.109375" style="295" customWidth="1"/>
    <col min="7686" max="7686" width="13.88671875" style="295" customWidth="1"/>
    <col min="7687" max="7687" width="11.5546875" style="295" customWidth="1"/>
    <col min="7688" max="7688" width="15.109375" style="295" customWidth="1"/>
    <col min="7689" max="7689" width="13.88671875" style="295" customWidth="1"/>
    <col min="7690" max="7690" width="10.5546875" style="295" customWidth="1"/>
    <col min="7691" max="7691" width="13.88671875" style="295" customWidth="1"/>
    <col min="7692" max="7692" width="11.6640625" style="295" customWidth="1"/>
    <col min="7693" max="7693" width="0" style="295" hidden="1" customWidth="1"/>
    <col min="7694" max="7694" width="35.109375" style="295" customWidth="1"/>
    <col min="7695" max="7695" width="36.33203125" style="295" customWidth="1"/>
    <col min="7696" max="7928" width="9.109375" style="295"/>
    <col min="7929" max="7929" width="3.5546875" style="295" customWidth="1"/>
    <col min="7930" max="7930" width="25.6640625" style="295" customWidth="1"/>
    <col min="7931" max="7931" width="11.5546875" style="295" customWidth="1"/>
    <col min="7932" max="7932" width="18.44140625" style="295" customWidth="1"/>
    <col min="7933" max="7933" width="10.109375" style="295" customWidth="1"/>
    <col min="7934" max="7934" width="15.5546875" style="295" customWidth="1"/>
    <col min="7935" max="7935" width="16" style="295" customWidth="1"/>
    <col min="7936" max="7936" width="7" style="295" customWidth="1"/>
    <col min="7937" max="7937" width="14.44140625" style="295" customWidth="1"/>
    <col min="7938" max="7938" width="11" style="295" customWidth="1"/>
    <col min="7939" max="7940" width="13.88671875" style="295" customWidth="1"/>
    <col min="7941" max="7941" width="12.109375" style="295" customWidth="1"/>
    <col min="7942" max="7942" width="13.88671875" style="295" customWidth="1"/>
    <col min="7943" max="7943" width="11.5546875" style="295" customWidth="1"/>
    <col min="7944" max="7944" width="15.109375" style="295" customWidth="1"/>
    <col min="7945" max="7945" width="13.88671875" style="295" customWidth="1"/>
    <col min="7946" max="7946" width="10.5546875" style="295" customWidth="1"/>
    <col min="7947" max="7947" width="13.88671875" style="295" customWidth="1"/>
    <col min="7948" max="7948" width="11.6640625" style="295" customWidth="1"/>
    <col min="7949" max="7949" width="0" style="295" hidden="1" customWidth="1"/>
    <col min="7950" max="7950" width="35.109375" style="295" customWidth="1"/>
    <col min="7951" max="7951" width="36.33203125" style="295" customWidth="1"/>
    <col min="7952" max="8184" width="9.109375" style="295"/>
    <col min="8185" max="8185" width="3.5546875" style="295" customWidth="1"/>
    <col min="8186" max="8186" width="25.6640625" style="295" customWidth="1"/>
    <col min="8187" max="8187" width="11.5546875" style="295" customWidth="1"/>
    <col min="8188" max="8188" width="18.44140625" style="295" customWidth="1"/>
    <col min="8189" max="8189" width="10.109375" style="295" customWidth="1"/>
    <col min="8190" max="8190" width="15.5546875" style="295" customWidth="1"/>
    <col min="8191" max="8191" width="16" style="295" customWidth="1"/>
    <col min="8192" max="8192" width="7" style="295" customWidth="1"/>
    <col min="8193" max="8193" width="14.44140625" style="295" customWidth="1"/>
    <col min="8194" max="8194" width="11" style="295" customWidth="1"/>
    <col min="8195" max="8196" width="13.88671875" style="295" customWidth="1"/>
    <col min="8197" max="8197" width="12.109375" style="295" customWidth="1"/>
    <col min="8198" max="8198" width="13.88671875" style="295" customWidth="1"/>
    <col min="8199" max="8199" width="11.5546875" style="295" customWidth="1"/>
    <col min="8200" max="8200" width="15.109375" style="295" customWidth="1"/>
    <col min="8201" max="8201" width="13.88671875" style="295" customWidth="1"/>
    <col min="8202" max="8202" width="10.5546875" style="295" customWidth="1"/>
    <col min="8203" max="8203" width="13.88671875" style="295" customWidth="1"/>
    <col min="8204" max="8204" width="11.6640625" style="295" customWidth="1"/>
    <col min="8205" max="8205" width="0" style="295" hidden="1" customWidth="1"/>
    <col min="8206" max="8206" width="35.109375" style="295" customWidth="1"/>
    <col min="8207" max="8207" width="36.33203125" style="295" customWidth="1"/>
    <col min="8208" max="8440" width="9.109375" style="295"/>
    <col min="8441" max="8441" width="3.5546875" style="295" customWidth="1"/>
    <col min="8442" max="8442" width="25.6640625" style="295" customWidth="1"/>
    <col min="8443" max="8443" width="11.5546875" style="295" customWidth="1"/>
    <col min="8444" max="8444" width="18.44140625" style="295" customWidth="1"/>
    <col min="8445" max="8445" width="10.109375" style="295" customWidth="1"/>
    <col min="8446" max="8446" width="15.5546875" style="295" customWidth="1"/>
    <col min="8447" max="8447" width="16" style="295" customWidth="1"/>
    <col min="8448" max="8448" width="7" style="295" customWidth="1"/>
    <col min="8449" max="8449" width="14.44140625" style="295" customWidth="1"/>
    <col min="8450" max="8450" width="11" style="295" customWidth="1"/>
    <col min="8451" max="8452" width="13.88671875" style="295" customWidth="1"/>
    <col min="8453" max="8453" width="12.109375" style="295" customWidth="1"/>
    <col min="8454" max="8454" width="13.88671875" style="295" customWidth="1"/>
    <col min="8455" max="8455" width="11.5546875" style="295" customWidth="1"/>
    <col min="8456" max="8456" width="15.109375" style="295" customWidth="1"/>
    <col min="8457" max="8457" width="13.88671875" style="295" customWidth="1"/>
    <col min="8458" max="8458" width="10.5546875" style="295" customWidth="1"/>
    <col min="8459" max="8459" width="13.88671875" style="295" customWidth="1"/>
    <col min="8460" max="8460" width="11.6640625" style="295" customWidth="1"/>
    <col min="8461" max="8461" width="0" style="295" hidden="1" customWidth="1"/>
    <col min="8462" max="8462" width="35.109375" style="295" customWidth="1"/>
    <col min="8463" max="8463" width="36.33203125" style="295" customWidth="1"/>
    <col min="8464" max="8696" width="9.109375" style="295"/>
    <col min="8697" max="8697" width="3.5546875" style="295" customWidth="1"/>
    <col min="8698" max="8698" width="25.6640625" style="295" customWidth="1"/>
    <col min="8699" max="8699" width="11.5546875" style="295" customWidth="1"/>
    <col min="8700" max="8700" width="18.44140625" style="295" customWidth="1"/>
    <col min="8701" max="8701" width="10.109375" style="295" customWidth="1"/>
    <col min="8702" max="8702" width="15.5546875" style="295" customWidth="1"/>
    <col min="8703" max="8703" width="16" style="295" customWidth="1"/>
    <col min="8704" max="8704" width="7" style="295" customWidth="1"/>
    <col min="8705" max="8705" width="14.44140625" style="295" customWidth="1"/>
    <col min="8706" max="8706" width="11" style="295" customWidth="1"/>
    <col min="8707" max="8708" width="13.88671875" style="295" customWidth="1"/>
    <col min="8709" max="8709" width="12.109375" style="295" customWidth="1"/>
    <col min="8710" max="8710" width="13.88671875" style="295" customWidth="1"/>
    <col min="8711" max="8711" width="11.5546875" style="295" customWidth="1"/>
    <col min="8712" max="8712" width="15.109375" style="295" customWidth="1"/>
    <col min="8713" max="8713" width="13.88671875" style="295" customWidth="1"/>
    <col min="8714" max="8714" width="10.5546875" style="295" customWidth="1"/>
    <col min="8715" max="8715" width="13.88671875" style="295" customWidth="1"/>
    <col min="8716" max="8716" width="11.6640625" style="295" customWidth="1"/>
    <col min="8717" max="8717" width="0" style="295" hidden="1" customWidth="1"/>
    <col min="8718" max="8718" width="35.109375" style="295" customWidth="1"/>
    <col min="8719" max="8719" width="36.33203125" style="295" customWidth="1"/>
    <col min="8720" max="8952" width="9.109375" style="295"/>
    <col min="8953" max="8953" width="3.5546875" style="295" customWidth="1"/>
    <col min="8954" max="8954" width="25.6640625" style="295" customWidth="1"/>
    <col min="8955" max="8955" width="11.5546875" style="295" customWidth="1"/>
    <col min="8956" max="8956" width="18.44140625" style="295" customWidth="1"/>
    <col min="8957" max="8957" width="10.109375" style="295" customWidth="1"/>
    <col min="8958" max="8958" width="15.5546875" style="295" customWidth="1"/>
    <col min="8959" max="8959" width="16" style="295" customWidth="1"/>
    <col min="8960" max="8960" width="7" style="295" customWidth="1"/>
    <col min="8961" max="8961" width="14.44140625" style="295" customWidth="1"/>
    <col min="8962" max="8962" width="11" style="295" customWidth="1"/>
    <col min="8963" max="8964" width="13.88671875" style="295" customWidth="1"/>
    <col min="8965" max="8965" width="12.109375" style="295" customWidth="1"/>
    <col min="8966" max="8966" width="13.88671875" style="295" customWidth="1"/>
    <col min="8967" max="8967" width="11.5546875" style="295" customWidth="1"/>
    <col min="8968" max="8968" width="15.109375" style="295" customWidth="1"/>
    <col min="8969" max="8969" width="13.88671875" style="295" customWidth="1"/>
    <col min="8970" max="8970" width="10.5546875" style="295" customWidth="1"/>
    <col min="8971" max="8971" width="13.88671875" style="295" customWidth="1"/>
    <col min="8972" max="8972" width="11.6640625" style="295" customWidth="1"/>
    <col min="8973" max="8973" width="0" style="295" hidden="1" customWidth="1"/>
    <col min="8974" max="8974" width="35.109375" style="295" customWidth="1"/>
    <col min="8975" max="8975" width="36.33203125" style="295" customWidth="1"/>
    <col min="8976" max="9208" width="9.109375" style="295"/>
    <col min="9209" max="9209" width="3.5546875" style="295" customWidth="1"/>
    <col min="9210" max="9210" width="25.6640625" style="295" customWidth="1"/>
    <col min="9211" max="9211" width="11.5546875" style="295" customWidth="1"/>
    <col min="9212" max="9212" width="18.44140625" style="295" customWidth="1"/>
    <col min="9213" max="9213" width="10.109375" style="295" customWidth="1"/>
    <col min="9214" max="9214" width="15.5546875" style="295" customWidth="1"/>
    <col min="9215" max="9215" width="16" style="295" customWidth="1"/>
    <col min="9216" max="9216" width="7" style="295" customWidth="1"/>
    <col min="9217" max="9217" width="14.44140625" style="295" customWidth="1"/>
    <col min="9218" max="9218" width="11" style="295" customWidth="1"/>
    <col min="9219" max="9220" width="13.88671875" style="295" customWidth="1"/>
    <col min="9221" max="9221" width="12.109375" style="295" customWidth="1"/>
    <col min="9222" max="9222" width="13.88671875" style="295" customWidth="1"/>
    <col min="9223" max="9223" width="11.5546875" style="295" customWidth="1"/>
    <col min="9224" max="9224" width="15.109375" style="295" customWidth="1"/>
    <col min="9225" max="9225" width="13.88671875" style="295" customWidth="1"/>
    <col min="9226" max="9226" width="10.5546875" style="295" customWidth="1"/>
    <col min="9227" max="9227" width="13.88671875" style="295" customWidth="1"/>
    <col min="9228" max="9228" width="11.6640625" style="295" customWidth="1"/>
    <col min="9229" max="9229" width="0" style="295" hidden="1" customWidth="1"/>
    <col min="9230" max="9230" width="35.109375" style="295" customWidth="1"/>
    <col min="9231" max="9231" width="36.33203125" style="295" customWidth="1"/>
    <col min="9232" max="9464" width="9.109375" style="295"/>
    <col min="9465" max="9465" width="3.5546875" style="295" customWidth="1"/>
    <col min="9466" max="9466" width="25.6640625" style="295" customWidth="1"/>
    <col min="9467" max="9467" width="11.5546875" style="295" customWidth="1"/>
    <col min="9468" max="9468" width="18.44140625" style="295" customWidth="1"/>
    <col min="9469" max="9469" width="10.109375" style="295" customWidth="1"/>
    <col min="9470" max="9470" width="15.5546875" style="295" customWidth="1"/>
    <col min="9471" max="9471" width="16" style="295" customWidth="1"/>
    <col min="9472" max="9472" width="7" style="295" customWidth="1"/>
    <col min="9473" max="9473" width="14.44140625" style="295" customWidth="1"/>
    <col min="9474" max="9474" width="11" style="295" customWidth="1"/>
    <col min="9475" max="9476" width="13.88671875" style="295" customWidth="1"/>
    <col min="9477" max="9477" width="12.109375" style="295" customWidth="1"/>
    <col min="9478" max="9478" width="13.88671875" style="295" customWidth="1"/>
    <col min="9479" max="9479" width="11.5546875" style="295" customWidth="1"/>
    <col min="9480" max="9480" width="15.109375" style="295" customWidth="1"/>
    <col min="9481" max="9481" width="13.88671875" style="295" customWidth="1"/>
    <col min="9482" max="9482" width="10.5546875" style="295" customWidth="1"/>
    <col min="9483" max="9483" width="13.88671875" style="295" customWidth="1"/>
    <col min="9484" max="9484" width="11.6640625" style="295" customWidth="1"/>
    <col min="9485" max="9485" width="0" style="295" hidden="1" customWidth="1"/>
    <col min="9486" max="9486" width="35.109375" style="295" customWidth="1"/>
    <col min="9487" max="9487" width="36.33203125" style="295" customWidth="1"/>
    <col min="9488" max="9720" width="9.109375" style="295"/>
    <col min="9721" max="9721" width="3.5546875" style="295" customWidth="1"/>
    <col min="9722" max="9722" width="25.6640625" style="295" customWidth="1"/>
    <col min="9723" max="9723" width="11.5546875" style="295" customWidth="1"/>
    <col min="9724" max="9724" width="18.44140625" style="295" customWidth="1"/>
    <col min="9725" max="9725" width="10.109375" style="295" customWidth="1"/>
    <col min="9726" max="9726" width="15.5546875" style="295" customWidth="1"/>
    <col min="9727" max="9727" width="16" style="295" customWidth="1"/>
    <col min="9728" max="9728" width="7" style="295" customWidth="1"/>
    <col min="9729" max="9729" width="14.44140625" style="295" customWidth="1"/>
    <col min="9730" max="9730" width="11" style="295" customWidth="1"/>
    <col min="9731" max="9732" width="13.88671875" style="295" customWidth="1"/>
    <col min="9733" max="9733" width="12.109375" style="295" customWidth="1"/>
    <col min="9734" max="9734" width="13.88671875" style="295" customWidth="1"/>
    <col min="9735" max="9735" width="11.5546875" style="295" customWidth="1"/>
    <col min="9736" max="9736" width="15.109375" style="295" customWidth="1"/>
    <col min="9737" max="9737" width="13.88671875" style="295" customWidth="1"/>
    <col min="9738" max="9738" width="10.5546875" style="295" customWidth="1"/>
    <col min="9739" max="9739" width="13.88671875" style="295" customWidth="1"/>
    <col min="9740" max="9740" width="11.6640625" style="295" customWidth="1"/>
    <col min="9741" max="9741" width="0" style="295" hidden="1" customWidth="1"/>
    <col min="9742" max="9742" width="35.109375" style="295" customWidth="1"/>
    <col min="9743" max="9743" width="36.33203125" style="295" customWidth="1"/>
    <col min="9744" max="9976" width="9.109375" style="295"/>
    <col min="9977" max="9977" width="3.5546875" style="295" customWidth="1"/>
    <col min="9978" max="9978" width="25.6640625" style="295" customWidth="1"/>
    <col min="9979" max="9979" width="11.5546875" style="295" customWidth="1"/>
    <col min="9980" max="9980" width="18.44140625" style="295" customWidth="1"/>
    <col min="9981" max="9981" width="10.109375" style="295" customWidth="1"/>
    <col min="9982" max="9982" width="15.5546875" style="295" customWidth="1"/>
    <col min="9983" max="9983" width="16" style="295" customWidth="1"/>
    <col min="9984" max="9984" width="7" style="295" customWidth="1"/>
    <col min="9985" max="9985" width="14.44140625" style="295" customWidth="1"/>
    <col min="9986" max="9986" width="11" style="295" customWidth="1"/>
    <col min="9987" max="9988" width="13.88671875" style="295" customWidth="1"/>
    <col min="9989" max="9989" width="12.109375" style="295" customWidth="1"/>
    <col min="9990" max="9990" width="13.88671875" style="295" customWidth="1"/>
    <col min="9991" max="9991" width="11.5546875" style="295" customWidth="1"/>
    <col min="9992" max="9992" width="15.109375" style="295" customWidth="1"/>
    <col min="9993" max="9993" width="13.88671875" style="295" customWidth="1"/>
    <col min="9994" max="9994" width="10.5546875" style="295" customWidth="1"/>
    <col min="9995" max="9995" width="13.88671875" style="295" customWidth="1"/>
    <col min="9996" max="9996" width="11.6640625" style="295" customWidth="1"/>
    <col min="9997" max="9997" width="0" style="295" hidden="1" customWidth="1"/>
    <col min="9998" max="9998" width="35.109375" style="295" customWidth="1"/>
    <col min="9999" max="9999" width="36.33203125" style="295" customWidth="1"/>
    <col min="10000" max="10232" width="9.109375" style="295"/>
    <col min="10233" max="10233" width="3.5546875" style="295" customWidth="1"/>
    <col min="10234" max="10234" width="25.6640625" style="295" customWidth="1"/>
    <col min="10235" max="10235" width="11.5546875" style="295" customWidth="1"/>
    <col min="10236" max="10236" width="18.44140625" style="295" customWidth="1"/>
    <col min="10237" max="10237" width="10.109375" style="295" customWidth="1"/>
    <col min="10238" max="10238" width="15.5546875" style="295" customWidth="1"/>
    <col min="10239" max="10239" width="16" style="295" customWidth="1"/>
    <col min="10240" max="10240" width="7" style="295" customWidth="1"/>
    <col min="10241" max="10241" width="14.44140625" style="295" customWidth="1"/>
    <col min="10242" max="10242" width="11" style="295" customWidth="1"/>
    <col min="10243" max="10244" width="13.88671875" style="295" customWidth="1"/>
    <col min="10245" max="10245" width="12.109375" style="295" customWidth="1"/>
    <col min="10246" max="10246" width="13.88671875" style="295" customWidth="1"/>
    <col min="10247" max="10247" width="11.5546875" style="295" customWidth="1"/>
    <col min="10248" max="10248" width="15.109375" style="295" customWidth="1"/>
    <col min="10249" max="10249" width="13.88671875" style="295" customWidth="1"/>
    <col min="10250" max="10250" width="10.5546875" style="295" customWidth="1"/>
    <col min="10251" max="10251" width="13.88671875" style="295" customWidth="1"/>
    <col min="10252" max="10252" width="11.6640625" style="295" customWidth="1"/>
    <col min="10253" max="10253" width="0" style="295" hidden="1" customWidth="1"/>
    <col min="10254" max="10254" width="35.109375" style="295" customWidth="1"/>
    <col min="10255" max="10255" width="36.33203125" style="295" customWidth="1"/>
    <col min="10256" max="10488" width="9.109375" style="295"/>
    <col min="10489" max="10489" width="3.5546875" style="295" customWidth="1"/>
    <col min="10490" max="10490" width="25.6640625" style="295" customWidth="1"/>
    <col min="10491" max="10491" width="11.5546875" style="295" customWidth="1"/>
    <col min="10492" max="10492" width="18.44140625" style="295" customWidth="1"/>
    <col min="10493" max="10493" width="10.109375" style="295" customWidth="1"/>
    <col min="10494" max="10494" width="15.5546875" style="295" customWidth="1"/>
    <col min="10495" max="10495" width="16" style="295" customWidth="1"/>
    <col min="10496" max="10496" width="7" style="295" customWidth="1"/>
    <col min="10497" max="10497" width="14.44140625" style="295" customWidth="1"/>
    <col min="10498" max="10498" width="11" style="295" customWidth="1"/>
    <col min="10499" max="10500" width="13.88671875" style="295" customWidth="1"/>
    <col min="10501" max="10501" width="12.109375" style="295" customWidth="1"/>
    <col min="10502" max="10502" width="13.88671875" style="295" customWidth="1"/>
    <col min="10503" max="10503" width="11.5546875" style="295" customWidth="1"/>
    <col min="10504" max="10504" width="15.109375" style="295" customWidth="1"/>
    <col min="10505" max="10505" width="13.88671875" style="295" customWidth="1"/>
    <col min="10506" max="10506" width="10.5546875" style="295" customWidth="1"/>
    <col min="10507" max="10507" width="13.88671875" style="295" customWidth="1"/>
    <col min="10508" max="10508" width="11.6640625" style="295" customWidth="1"/>
    <col min="10509" max="10509" width="0" style="295" hidden="1" customWidth="1"/>
    <col min="10510" max="10510" width="35.109375" style="295" customWidth="1"/>
    <col min="10511" max="10511" width="36.33203125" style="295" customWidth="1"/>
    <col min="10512" max="10744" width="9.109375" style="295"/>
    <col min="10745" max="10745" width="3.5546875" style="295" customWidth="1"/>
    <col min="10746" max="10746" width="25.6640625" style="295" customWidth="1"/>
    <col min="10747" max="10747" width="11.5546875" style="295" customWidth="1"/>
    <col min="10748" max="10748" width="18.44140625" style="295" customWidth="1"/>
    <col min="10749" max="10749" width="10.109375" style="295" customWidth="1"/>
    <col min="10750" max="10750" width="15.5546875" style="295" customWidth="1"/>
    <col min="10751" max="10751" width="16" style="295" customWidth="1"/>
    <col min="10752" max="10752" width="7" style="295" customWidth="1"/>
    <col min="10753" max="10753" width="14.44140625" style="295" customWidth="1"/>
    <col min="10754" max="10754" width="11" style="295" customWidth="1"/>
    <col min="10755" max="10756" width="13.88671875" style="295" customWidth="1"/>
    <col min="10757" max="10757" width="12.109375" style="295" customWidth="1"/>
    <col min="10758" max="10758" width="13.88671875" style="295" customWidth="1"/>
    <col min="10759" max="10759" width="11.5546875" style="295" customWidth="1"/>
    <col min="10760" max="10760" width="15.109375" style="295" customWidth="1"/>
    <col min="10761" max="10761" width="13.88671875" style="295" customWidth="1"/>
    <col min="10762" max="10762" width="10.5546875" style="295" customWidth="1"/>
    <col min="10763" max="10763" width="13.88671875" style="295" customWidth="1"/>
    <col min="10764" max="10764" width="11.6640625" style="295" customWidth="1"/>
    <col min="10765" max="10765" width="0" style="295" hidden="1" customWidth="1"/>
    <col min="10766" max="10766" width="35.109375" style="295" customWidth="1"/>
    <col min="10767" max="10767" width="36.33203125" style="295" customWidth="1"/>
    <col min="10768" max="11000" width="9.109375" style="295"/>
    <col min="11001" max="11001" width="3.5546875" style="295" customWidth="1"/>
    <col min="11002" max="11002" width="25.6640625" style="295" customWidth="1"/>
    <col min="11003" max="11003" width="11.5546875" style="295" customWidth="1"/>
    <col min="11004" max="11004" width="18.44140625" style="295" customWidth="1"/>
    <col min="11005" max="11005" width="10.109375" style="295" customWidth="1"/>
    <col min="11006" max="11006" width="15.5546875" style="295" customWidth="1"/>
    <col min="11007" max="11007" width="16" style="295" customWidth="1"/>
    <col min="11008" max="11008" width="7" style="295" customWidth="1"/>
    <col min="11009" max="11009" width="14.44140625" style="295" customWidth="1"/>
    <col min="11010" max="11010" width="11" style="295" customWidth="1"/>
    <col min="11011" max="11012" width="13.88671875" style="295" customWidth="1"/>
    <col min="11013" max="11013" width="12.109375" style="295" customWidth="1"/>
    <col min="11014" max="11014" width="13.88671875" style="295" customWidth="1"/>
    <col min="11015" max="11015" width="11.5546875" style="295" customWidth="1"/>
    <col min="11016" max="11016" width="15.109375" style="295" customWidth="1"/>
    <col min="11017" max="11017" width="13.88671875" style="295" customWidth="1"/>
    <col min="11018" max="11018" width="10.5546875" style="295" customWidth="1"/>
    <col min="11019" max="11019" width="13.88671875" style="295" customWidth="1"/>
    <col min="11020" max="11020" width="11.6640625" style="295" customWidth="1"/>
    <col min="11021" max="11021" width="0" style="295" hidden="1" customWidth="1"/>
    <col min="11022" max="11022" width="35.109375" style="295" customWidth="1"/>
    <col min="11023" max="11023" width="36.33203125" style="295" customWidth="1"/>
    <col min="11024" max="11256" width="9.109375" style="295"/>
    <col min="11257" max="11257" width="3.5546875" style="295" customWidth="1"/>
    <col min="11258" max="11258" width="25.6640625" style="295" customWidth="1"/>
    <col min="11259" max="11259" width="11.5546875" style="295" customWidth="1"/>
    <col min="11260" max="11260" width="18.44140625" style="295" customWidth="1"/>
    <col min="11261" max="11261" width="10.109375" style="295" customWidth="1"/>
    <col min="11262" max="11262" width="15.5546875" style="295" customWidth="1"/>
    <col min="11263" max="11263" width="16" style="295" customWidth="1"/>
    <col min="11264" max="11264" width="7" style="295" customWidth="1"/>
    <col min="11265" max="11265" width="14.44140625" style="295" customWidth="1"/>
    <col min="11266" max="11266" width="11" style="295" customWidth="1"/>
    <col min="11267" max="11268" width="13.88671875" style="295" customWidth="1"/>
    <col min="11269" max="11269" width="12.109375" style="295" customWidth="1"/>
    <col min="11270" max="11270" width="13.88671875" style="295" customWidth="1"/>
    <col min="11271" max="11271" width="11.5546875" style="295" customWidth="1"/>
    <col min="11272" max="11272" width="15.109375" style="295" customWidth="1"/>
    <col min="11273" max="11273" width="13.88671875" style="295" customWidth="1"/>
    <col min="11274" max="11274" width="10.5546875" style="295" customWidth="1"/>
    <col min="11275" max="11275" width="13.88671875" style="295" customWidth="1"/>
    <col min="11276" max="11276" width="11.6640625" style="295" customWidth="1"/>
    <col min="11277" max="11277" width="0" style="295" hidden="1" customWidth="1"/>
    <col min="11278" max="11278" width="35.109375" style="295" customWidth="1"/>
    <col min="11279" max="11279" width="36.33203125" style="295" customWidth="1"/>
    <col min="11280" max="11512" width="9.109375" style="295"/>
    <col min="11513" max="11513" width="3.5546875" style="295" customWidth="1"/>
    <col min="11514" max="11514" width="25.6640625" style="295" customWidth="1"/>
    <col min="11515" max="11515" width="11.5546875" style="295" customWidth="1"/>
    <col min="11516" max="11516" width="18.44140625" style="295" customWidth="1"/>
    <col min="11517" max="11517" width="10.109375" style="295" customWidth="1"/>
    <col min="11518" max="11518" width="15.5546875" style="295" customWidth="1"/>
    <col min="11519" max="11519" width="16" style="295" customWidth="1"/>
    <col min="11520" max="11520" width="7" style="295" customWidth="1"/>
    <col min="11521" max="11521" width="14.44140625" style="295" customWidth="1"/>
    <col min="11522" max="11522" width="11" style="295" customWidth="1"/>
    <col min="11523" max="11524" width="13.88671875" style="295" customWidth="1"/>
    <col min="11525" max="11525" width="12.109375" style="295" customWidth="1"/>
    <col min="11526" max="11526" width="13.88671875" style="295" customWidth="1"/>
    <col min="11527" max="11527" width="11.5546875" style="295" customWidth="1"/>
    <col min="11528" max="11528" width="15.109375" style="295" customWidth="1"/>
    <col min="11529" max="11529" width="13.88671875" style="295" customWidth="1"/>
    <col min="11530" max="11530" width="10.5546875" style="295" customWidth="1"/>
    <col min="11531" max="11531" width="13.88671875" style="295" customWidth="1"/>
    <col min="11532" max="11532" width="11.6640625" style="295" customWidth="1"/>
    <col min="11533" max="11533" width="0" style="295" hidden="1" customWidth="1"/>
    <col min="11534" max="11534" width="35.109375" style="295" customWidth="1"/>
    <col min="11535" max="11535" width="36.33203125" style="295" customWidth="1"/>
    <col min="11536" max="11768" width="9.109375" style="295"/>
    <col min="11769" max="11769" width="3.5546875" style="295" customWidth="1"/>
    <col min="11770" max="11770" width="25.6640625" style="295" customWidth="1"/>
    <col min="11771" max="11771" width="11.5546875" style="295" customWidth="1"/>
    <col min="11772" max="11772" width="18.44140625" style="295" customWidth="1"/>
    <col min="11773" max="11773" width="10.109375" style="295" customWidth="1"/>
    <col min="11774" max="11774" width="15.5546875" style="295" customWidth="1"/>
    <col min="11775" max="11775" width="16" style="295" customWidth="1"/>
    <col min="11776" max="11776" width="7" style="295" customWidth="1"/>
    <col min="11777" max="11777" width="14.44140625" style="295" customWidth="1"/>
    <col min="11778" max="11778" width="11" style="295" customWidth="1"/>
    <col min="11779" max="11780" width="13.88671875" style="295" customWidth="1"/>
    <col min="11781" max="11781" width="12.109375" style="295" customWidth="1"/>
    <col min="11782" max="11782" width="13.88671875" style="295" customWidth="1"/>
    <col min="11783" max="11783" width="11.5546875" style="295" customWidth="1"/>
    <col min="11784" max="11784" width="15.109375" style="295" customWidth="1"/>
    <col min="11785" max="11785" width="13.88671875" style="295" customWidth="1"/>
    <col min="11786" max="11786" width="10.5546875" style="295" customWidth="1"/>
    <col min="11787" max="11787" width="13.88671875" style="295" customWidth="1"/>
    <col min="11788" max="11788" width="11.6640625" style="295" customWidth="1"/>
    <col min="11789" max="11789" width="0" style="295" hidden="1" customWidth="1"/>
    <col min="11790" max="11790" width="35.109375" style="295" customWidth="1"/>
    <col min="11791" max="11791" width="36.33203125" style="295" customWidth="1"/>
    <col min="11792" max="12024" width="9.109375" style="295"/>
    <col min="12025" max="12025" width="3.5546875" style="295" customWidth="1"/>
    <col min="12026" max="12026" width="25.6640625" style="295" customWidth="1"/>
    <col min="12027" max="12027" width="11.5546875" style="295" customWidth="1"/>
    <col min="12028" max="12028" width="18.44140625" style="295" customWidth="1"/>
    <col min="12029" max="12029" width="10.109375" style="295" customWidth="1"/>
    <col min="12030" max="12030" width="15.5546875" style="295" customWidth="1"/>
    <col min="12031" max="12031" width="16" style="295" customWidth="1"/>
    <col min="12032" max="12032" width="7" style="295" customWidth="1"/>
    <col min="12033" max="12033" width="14.44140625" style="295" customWidth="1"/>
    <col min="12034" max="12034" width="11" style="295" customWidth="1"/>
    <col min="12035" max="12036" width="13.88671875" style="295" customWidth="1"/>
    <col min="12037" max="12037" width="12.109375" style="295" customWidth="1"/>
    <col min="12038" max="12038" width="13.88671875" style="295" customWidth="1"/>
    <col min="12039" max="12039" width="11.5546875" style="295" customWidth="1"/>
    <col min="12040" max="12040" width="15.109375" style="295" customWidth="1"/>
    <col min="12041" max="12041" width="13.88671875" style="295" customWidth="1"/>
    <col min="12042" max="12042" width="10.5546875" style="295" customWidth="1"/>
    <col min="12043" max="12043" width="13.88671875" style="295" customWidth="1"/>
    <col min="12044" max="12044" width="11.6640625" style="295" customWidth="1"/>
    <col min="12045" max="12045" width="0" style="295" hidden="1" customWidth="1"/>
    <col min="12046" max="12046" width="35.109375" style="295" customWidth="1"/>
    <col min="12047" max="12047" width="36.33203125" style="295" customWidth="1"/>
    <col min="12048" max="12280" width="9.109375" style="295"/>
    <col min="12281" max="12281" width="3.5546875" style="295" customWidth="1"/>
    <col min="12282" max="12282" width="25.6640625" style="295" customWidth="1"/>
    <col min="12283" max="12283" width="11.5546875" style="295" customWidth="1"/>
    <col min="12284" max="12284" width="18.44140625" style="295" customWidth="1"/>
    <col min="12285" max="12285" width="10.109375" style="295" customWidth="1"/>
    <col min="12286" max="12286" width="15.5546875" style="295" customWidth="1"/>
    <col min="12287" max="12287" width="16" style="295" customWidth="1"/>
    <col min="12288" max="12288" width="7" style="295" customWidth="1"/>
    <col min="12289" max="12289" width="14.44140625" style="295" customWidth="1"/>
    <col min="12290" max="12290" width="11" style="295" customWidth="1"/>
    <col min="12291" max="12292" width="13.88671875" style="295" customWidth="1"/>
    <col min="12293" max="12293" width="12.109375" style="295" customWidth="1"/>
    <col min="12294" max="12294" width="13.88671875" style="295" customWidth="1"/>
    <col min="12295" max="12295" width="11.5546875" style="295" customWidth="1"/>
    <col min="12296" max="12296" width="15.109375" style="295" customWidth="1"/>
    <col min="12297" max="12297" width="13.88671875" style="295" customWidth="1"/>
    <col min="12298" max="12298" width="10.5546875" style="295" customWidth="1"/>
    <col min="12299" max="12299" width="13.88671875" style="295" customWidth="1"/>
    <col min="12300" max="12300" width="11.6640625" style="295" customWidth="1"/>
    <col min="12301" max="12301" width="0" style="295" hidden="1" customWidth="1"/>
    <col min="12302" max="12302" width="35.109375" style="295" customWidth="1"/>
    <col min="12303" max="12303" width="36.33203125" style="295" customWidth="1"/>
    <col min="12304" max="12536" width="9.109375" style="295"/>
    <col min="12537" max="12537" width="3.5546875" style="295" customWidth="1"/>
    <col min="12538" max="12538" width="25.6640625" style="295" customWidth="1"/>
    <col min="12539" max="12539" width="11.5546875" style="295" customWidth="1"/>
    <col min="12540" max="12540" width="18.44140625" style="295" customWidth="1"/>
    <col min="12541" max="12541" width="10.109375" style="295" customWidth="1"/>
    <col min="12542" max="12542" width="15.5546875" style="295" customWidth="1"/>
    <col min="12543" max="12543" width="16" style="295" customWidth="1"/>
    <col min="12544" max="12544" width="7" style="295" customWidth="1"/>
    <col min="12545" max="12545" width="14.44140625" style="295" customWidth="1"/>
    <col min="12546" max="12546" width="11" style="295" customWidth="1"/>
    <col min="12547" max="12548" width="13.88671875" style="295" customWidth="1"/>
    <col min="12549" max="12549" width="12.109375" style="295" customWidth="1"/>
    <col min="12550" max="12550" width="13.88671875" style="295" customWidth="1"/>
    <col min="12551" max="12551" width="11.5546875" style="295" customWidth="1"/>
    <col min="12552" max="12552" width="15.109375" style="295" customWidth="1"/>
    <col min="12553" max="12553" width="13.88671875" style="295" customWidth="1"/>
    <col min="12554" max="12554" width="10.5546875" style="295" customWidth="1"/>
    <col min="12555" max="12555" width="13.88671875" style="295" customWidth="1"/>
    <col min="12556" max="12556" width="11.6640625" style="295" customWidth="1"/>
    <col min="12557" max="12557" width="0" style="295" hidden="1" customWidth="1"/>
    <col min="12558" max="12558" width="35.109375" style="295" customWidth="1"/>
    <col min="12559" max="12559" width="36.33203125" style="295" customWidth="1"/>
    <col min="12560" max="12792" width="9.109375" style="295"/>
    <col min="12793" max="12793" width="3.5546875" style="295" customWidth="1"/>
    <col min="12794" max="12794" width="25.6640625" style="295" customWidth="1"/>
    <col min="12795" max="12795" width="11.5546875" style="295" customWidth="1"/>
    <col min="12796" max="12796" width="18.44140625" style="295" customWidth="1"/>
    <col min="12797" max="12797" width="10.109375" style="295" customWidth="1"/>
    <col min="12798" max="12798" width="15.5546875" style="295" customWidth="1"/>
    <col min="12799" max="12799" width="16" style="295" customWidth="1"/>
    <col min="12800" max="12800" width="7" style="295" customWidth="1"/>
    <col min="12801" max="12801" width="14.44140625" style="295" customWidth="1"/>
    <col min="12802" max="12802" width="11" style="295" customWidth="1"/>
    <col min="12803" max="12804" width="13.88671875" style="295" customWidth="1"/>
    <col min="12805" max="12805" width="12.109375" style="295" customWidth="1"/>
    <col min="12806" max="12806" width="13.88671875" style="295" customWidth="1"/>
    <col min="12807" max="12807" width="11.5546875" style="295" customWidth="1"/>
    <col min="12808" max="12808" width="15.109375" style="295" customWidth="1"/>
    <col min="12809" max="12809" width="13.88671875" style="295" customWidth="1"/>
    <col min="12810" max="12810" width="10.5546875" style="295" customWidth="1"/>
    <col min="12811" max="12811" width="13.88671875" style="295" customWidth="1"/>
    <col min="12812" max="12812" width="11.6640625" style="295" customWidth="1"/>
    <col min="12813" max="12813" width="0" style="295" hidden="1" customWidth="1"/>
    <col min="12814" max="12814" width="35.109375" style="295" customWidth="1"/>
    <col min="12815" max="12815" width="36.33203125" style="295" customWidth="1"/>
    <col min="12816" max="13048" width="9.109375" style="295"/>
    <col min="13049" max="13049" width="3.5546875" style="295" customWidth="1"/>
    <col min="13050" max="13050" width="25.6640625" style="295" customWidth="1"/>
    <col min="13051" max="13051" width="11.5546875" style="295" customWidth="1"/>
    <col min="13052" max="13052" width="18.44140625" style="295" customWidth="1"/>
    <col min="13053" max="13053" width="10.109375" style="295" customWidth="1"/>
    <col min="13054" max="13054" width="15.5546875" style="295" customWidth="1"/>
    <col min="13055" max="13055" width="16" style="295" customWidth="1"/>
    <col min="13056" max="13056" width="7" style="295" customWidth="1"/>
    <col min="13057" max="13057" width="14.44140625" style="295" customWidth="1"/>
    <col min="13058" max="13058" width="11" style="295" customWidth="1"/>
    <col min="13059" max="13060" width="13.88671875" style="295" customWidth="1"/>
    <col min="13061" max="13061" width="12.109375" style="295" customWidth="1"/>
    <col min="13062" max="13062" width="13.88671875" style="295" customWidth="1"/>
    <col min="13063" max="13063" width="11.5546875" style="295" customWidth="1"/>
    <col min="13064" max="13064" width="15.109375" style="295" customWidth="1"/>
    <col min="13065" max="13065" width="13.88671875" style="295" customWidth="1"/>
    <col min="13066" max="13066" width="10.5546875" style="295" customWidth="1"/>
    <col min="13067" max="13067" width="13.88671875" style="295" customWidth="1"/>
    <col min="13068" max="13068" width="11.6640625" style="295" customWidth="1"/>
    <col min="13069" max="13069" width="0" style="295" hidden="1" customWidth="1"/>
    <col min="13070" max="13070" width="35.109375" style="295" customWidth="1"/>
    <col min="13071" max="13071" width="36.33203125" style="295" customWidth="1"/>
    <col min="13072" max="13304" width="9.109375" style="295"/>
    <col min="13305" max="13305" width="3.5546875" style="295" customWidth="1"/>
    <col min="13306" max="13306" width="25.6640625" style="295" customWidth="1"/>
    <col min="13307" max="13307" width="11.5546875" style="295" customWidth="1"/>
    <col min="13308" max="13308" width="18.44140625" style="295" customWidth="1"/>
    <col min="13309" max="13309" width="10.109375" style="295" customWidth="1"/>
    <col min="13310" max="13310" width="15.5546875" style="295" customWidth="1"/>
    <col min="13311" max="13311" width="16" style="295" customWidth="1"/>
    <col min="13312" max="13312" width="7" style="295" customWidth="1"/>
    <col min="13313" max="13313" width="14.44140625" style="295" customWidth="1"/>
    <col min="13314" max="13314" width="11" style="295" customWidth="1"/>
    <col min="13315" max="13316" width="13.88671875" style="295" customWidth="1"/>
    <col min="13317" max="13317" width="12.109375" style="295" customWidth="1"/>
    <col min="13318" max="13318" width="13.88671875" style="295" customWidth="1"/>
    <col min="13319" max="13319" width="11.5546875" style="295" customWidth="1"/>
    <col min="13320" max="13320" width="15.109375" style="295" customWidth="1"/>
    <col min="13321" max="13321" width="13.88671875" style="295" customWidth="1"/>
    <col min="13322" max="13322" width="10.5546875" style="295" customWidth="1"/>
    <col min="13323" max="13323" width="13.88671875" style="295" customWidth="1"/>
    <col min="13324" max="13324" width="11.6640625" style="295" customWidth="1"/>
    <col min="13325" max="13325" width="0" style="295" hidden="1" customWidth="1"/>
    <col min="13326" max="13326" width="35.109375" style="295" customWidth="1"/>
    <col min="13327" max="13327" width="36.33203125" style="295" customWidth="1"/>
    <col min="13328" max="13560" width="9.109375" style="295"/>
    <col min="13561" max="13561" width="3.5546875" style="295" customWidth="1"/>
    <col min="13562" max="13562" width="25.6640625" style="295" customWidth="1"/>
    <col min="13563" max="13563" width="11.5546875" style="295" customWidth="1"/>
    <col min="13564" max="13564" width="18.44140625" style="295" customWidth="1"/>
    <col min="13565" max="13565" width="10.109375" style="295" customWidth="1"/>
    <col min="13566" max="13566" width="15.5546875" style="295" customWidth="1"/>
    <col min="13567" max="13567" width="16" style="295" customWidth="1"/>
    <col min="13568" max="13568" width="7" style="295" customWidth="1"/>
    <col min="13569" max="13569" width="14.44140625" style="295" customWidth="1"/>
    <col min="13570" max="13570" width="11" style="295" customWidth="1"/>
    <col min="13571" max="13572" width="13.88671875" style="295" customWidth="1"/>
    <col min="13573" max="13573" width="12.109375" style="295" customWidth="1"/>
    <col min="13574" max="13574" width="13.88671875" style="295" customWidth="1"/>
    <col min="13575" max="13575" width="11.5546875" style="295" customWidth="1"/>
    <col min="13576" max="13576" width="15.109375" style="295" customWidth="1"/>
    <col min="13577" max="13577" width="13.88671875" style="295" customWidth="1"/>
    <col min="13578" max="13578" width="10.5546875" style="295" customWidth="1"/>
    <col min="13579" max="13579" width="13.88671875" style="295" customWidth="1"/>
    <col min="13580" max="13580" width="11.6640625" style="295" customWidth="1"/>
    <col min="13581" max="13581" width="0" style="295" hidden="1" customWidth="1"/>
    <col min="13582" max="13582" width="35.109375" style="295" customWidth="1"/>
    <col min="13583" max="13583" width="36.33203125" style="295" customWidth="1"/>
    <col min="13584" max="13816" width="9.109375" style="295"/>
    <col min="13817" max="13817" width="3.5546875" style="295" customWidth="1"/>
    <col min="13818" max="13818" width="25.6640625" style="295" customWidth="1"/>
    <col min="13819" max="13819" width="11.5546875" style="295" customWidth="1"/>
    <col min="13820" max="13820" width="18.44140625" style="295" customWidth="1"/>
    <col min="13821" max="13821" width="10.109375" style="295" customWidth="1"/>
    <col min="13822" max="13822" width="15.5546875" style="295" customWidth="1"/>
    <col min="13823" max="13823" width="16" style="295" customWidth="1"/>
    <col min="13824" max="13824" width="7" style="295" customWidth="1"/>
    <col min="13825" max="13825" width="14.44140625" style="295" customWidth="1"/>
    <col min="13826" max="13826" width="11" style="295" customWidth="1"/>
    <col min="13827" max="13828" width="13.88671875" style="295" customWidth="1"/>
    <col min="13829" max="13829" width="12.109375" style="295" customWidth="1"/>
    <col min="13830" max="13830" width="13.88671875" style="295" customWidth="1"/>
    <col min="13831" max="13831" width="11.5546875" style="295" customWidth="1"/>
    <col min="13832" max="13832" width="15.109375" style="295" customWidth="1"/>
    <col min="13833" max="13833" width="13.88671875" style="295" customWidth="1"/>
    <col min="13834" max="13834" width="10.5546875" style="295" customWidth="1"/>
    <col min="13835" max="13835" width="13.88671875" style="295" customWidth="1"/>
    <col min="13836" max="13836" width="11.6640625" style="295" customWidth="1"/>
    <col min="13837" max="13837" width="0" style="295" hidden="1" customWidth="1"/>
    <col min="13838" max="13838" width="35.109375" style="295" customWidth="1"/>
    <col min="13839" max="13839" width="36.33203125" style="295" customWidth="1"/>
    <col min="13840" max="14072" width="9.109375" style="295"/>
    <col min="14073" max="14073" width="3.5546875" style="295" customWidth="1"/>
    <col min="14074" max="14074" width="25.6640625" style="295" customWidth="1"/>
    <col min="14075" max="14075" width="11.5546875" style="295" customWidth="1"/>
    <col min="14076" max="14076" width="18.44140625" style="295" customWidth="1"/>
    <col min="14077" max="14077" width="10.109375" style="295" customWidth="1"/>
    <col min="14078" max="14078" width="15.5546875" style="295" customWidth="1"/>
    <col min="14079" max="14079" width="16" style="295" customWidth="1"/>
    <col min="14080" max="14080" width="7" style="295" customWidth="1"/>
    <col min="14081" max="14081" width="14.44140625" style="295" customWidth="1"/>
    <col min="14082" max="14082" width="11" style="295" customWidth="1"/>
    <col min="14083" max="14084" width="13.88671875" style="295" customWidth="1"/>
    <col min="14085" max="14085" width="12.109375" style="295" customWidth="1"/>
    <col min="14086" max="14086" width="13.88671875" style="295" customWidth="1"/>
    <col min="14087" max="14087" width="11.5546875" style="295" customWidth="1"/>
    <col min="14088" max="14088" width="15.109375" style="295" customWidth="1"/>
    <col min="14089" max="14089" width="13.88671875" style="295" customWidth="1"/>
    <col min="14090" max="14090" width="10.5546875" style="295" customWidth="1"/>
    <col min="14091" max="14091" width="13.88671875" style="295" customWidth="1"/>
    <col min="14092" max="14092" width="11.6640625" style="295" customWidth="1"/>
    <col min="14093" max="14093" width="0" style="295" hidden="1" customWidth="1"/>
    <col min="14094" max="14094" width="35.109375" style="295" customWidth="1"/>
    <col min="14095" max="14095" width="36.33203125" style="295" customWidth="1"/>
    <col min="14096" max="14328" width="9.109375" style="295"/>
    <col min="14329" max="14329" width="3.5546875" style="295" customWidth="1"/>
    <col min="14330" max="14330" width="25.6640625" style="295" customWidth="1"/>
    <col min="14331" max="14331" width="11.5546875" style="295" customWidth="1"/>
    <col min="14332" max="14332" width="18.44140625" style="295" customWidth="1"/>
    <col min="14333" max="14333" width="10.109375" style="295" customWidth="1"/>
    <col min="14334" max="14334" width="15.5546875" style="295" customWidth="1"/>
    <col min="14335" max="14335" width="16" style="295" customWidth="1"/>
    <col min="14336" max="14336" width="7" style="295" customWidth="1"/>
    <col min="14337" max="14337" width="14.44140625" style="295" customWidth="1"/>
    <col min="14338" max="14338" width="11" style="295" customWidth="1"/>
    <col min="14339" max="14340" width="13.88671875" style="295" customWidth="1"/>
    <col min="14341" max="14341" width="12.109375" style="295" customWidth="1"/>
    <col min="14342" max="14342" width="13.88671875" style="295" customWidth="1"/>
    <col min="14343" max="14343" width="11.5546875" style="295" customWidth="1"/>
    <col min="14344" max="14344" width="15.109375" style="295" customWidth="1"/>
    <col min="14345" max="14345" width="13.88671875" style="295" customWidth="1"/>
    <col min="14346" max="14346" width="10.5546875" style="295" customWidth="1"/>
    <col min="14347" max="14347" width="13.88671875" style="295" customWidth="1"/>
    <col min="14348" max="14348" width="11.6640625" style="295" customWidth="1"/>
    <col min="14349" max="14349" width="0" style="295" hidden="1" customWidth="1"/>
    <col min="14350" max="14350" width="35.109375" style="295" customWidth="1"/>
    <col min="14351" max="14351" width="36.33203125" style="295" customWidth="1"/>
    <col min="14352" max="14584" width="9.109375" style="295"/>
    <col min="14585" max="14585" width="3.5546875" style="295" customWidth="1"/>
    <col min="14586" max="14586" width="25.6640625" style="295" customWidth="1"/>
    <col min="14587" max="14587" width="11.5546875" style="295" customWidth="1"/>
    <col min="14588" max="14588" width="18.44140625" style="295" customWidth="1"/>
    <col min="14589" max="14589" width="10.109375" style="295" customWidth="1"/>
    <col min="14590" max="14590" width="15.5546875" style="295" customWidth="1"/>
    <col min="14591" max="14591" width="16" style="295" customWidth="1"/>
    <col min="14592" max="14592" width="7" style="295" customWidth="1"/>
    <col min="14593" max="14593" width="14.44140625" style="295" customWidth="1"/>
    <col min="14594" max="14594" width="11" style="295" customWidth="1"/>
    <col min="14595" max="14596" width="13.88671875" style="295" customWidth="1"/>
    <col min="14597" max="14597" width="12.109375" style="295" customWidth="1"/>
    <col min="14598" max="14598" width="13.88671875" style="295" customWidth="1"/>
    <col min="14599" max="14599" width="11.5546875" style="295" customWidth="1"/>
    <col min="14600" max="14600" width="15.109375" style="295" customWidth="1"/>
    <col min="14601" max="14601" width="13.88671875" style="295" customWidth="1"/>
    <col min="14602" max="14602" width="10.5546875" style="295" customWidth="1"/>
    <col min="14603" max="14603" width="13.88671875" style="295" customWidth="1"/>
    <col min="14604" max="14604" width="11.6640625" style="295" customWidth="1"/>
    <col min="14605" max="14605" width="0" style="295" hidden="1" customWidth="1"/>
    <col min="14606" max="14606" width="35.109375" style="295" customWidth="1"/>
    <col min="14607" max="14607" width="36.33203125" style="295" customWidth="1"/>
    <col min="14608" max="14840" width="9.109375" style="295"/>
    <col min="14841" max="14841" width="3.5546875" style="295" customWidth="1"/>
    <col min="14842" max="14842" width="25.6640625" style="295" customWidth="1"/>
    <col min="14843" max="14843" width="11.5546875" style="295" customWidth="1"/>
    <col min="14844" max="14844" width="18.44140625" style="295" customWidth="1"/>
    <col min="14845" max="14845" width="10.109375" style="295" customWidth="1"/>
    <col min="14846" max="14846" width="15.5546875" style="295" customWidth="1"/>
    <col min="14847" max="14847" width="16" style="295" customWidth="1"/>
    <col min="14848" max="14848" width="7" style="295" customWidth="1"/>
    <col min="14849" max="14849" width="14.44140625" style="295" customWidth="1"/>
    <col min="14850" max="14850" width="11" style="295" customWidth="1"/>
    <col min="14851" max="14852" width="13.88671875" style="295" customWidth="1"/>
    <col min="14853" max="14853" width="12.109375" style="295" customWidth="1"/>
    <col min="14854" max="14854" width="13.88671875" style="295" customWidth="1"/>
    <col min="14855" max="14855" width="11.5546875" style="295" customWidth="1"/>
    <col min="14856" max="14856" width="15.109375" style="295" customWidth="1"/>
    <col min="14857" max="14857" width="13.88671875" style="295" customWidth="1"/>
    <col min="14858" max="14858" width="10.5546875" style="295" customWidth="1"/>
    <col min="14859" max="14859" width="13.88671875" style="295" customWidth="1"/>
    <col min="14860" max="14860" width="11.6640625" style="295" customWidth="1"/>
    <col min="14861" max="14861" width="0" style="295" hidden="1" customWidth="1"/>
    <col min="14862" max="14862" width="35.109375" style="295" customWidth="1"/>
    <col min="14863" max="14863" width="36.33203125" style="295" customWidth="1"/>
    <col min="14864" max="15096" width="9.109375" style="295"/>
    <col min="15097" max="15097" width="3.5546875" style="295" customWidth="1"/>
    <col min="15098" max="15098" width="25.6640625" style="295" customWidth="1"/>
    <col min="15099" max="15099" width="11.5546875" style="295" customWidth="1"/>
    <col min="15100" max="15100" width="18.44140625" style="295" customWidth="1"/>
    <col min="15101" max="15101" width="10.109375" style="295" customWidth="1"/>
    <col min="15102" max="15102" width="15.5546875" style="295" customWidth="1"/>
    <col min="15103" max="15103" width="16" style="295" customWidth="1"/>
    <col min="15104" max="15104" width="7" style="295" customWidth="1"/>
    <col min="15105" max="15105" width="14.44140625" style="295" customWidth="1"/>
    <col min="15106" max="15106" width="11" style="295" customWidth="1"/>
    <col min="15107" max="15108" width="13.88671875" style="295" customWidth="1"/>
    <col min="15109" max="15109" width="12.109375" style="295" customWidth="1"/>
    <col min="15110" max="15110" width="13.88671875" style="295" customWidth="1"/>
    <col min="15111" max="15111" width="11.5546875" style="295" customWidth="1"/>
    <col min="15112" max="15112" width="15.109375" style="295" customWidth="1"/>
    <col min="15113" max="15113" width="13.88671875" style="295" customWidth="1"/>
    <col min="15114" max="15114" width="10.5546875" style="295" customWidth="1"/>
    <col min="15115" max="15115" width="13.88671875" style="295" customWidth="1"/>
    <col min="15116" max="15116" width="11.6640625" style="295" customWidth="1"/>
    <col min="15117" max="15117" width="0" style="295" hidden="1" customWidth="1"/>
    <col min="15118" max="15118" width="35.109375" style="295" customWidth="1"/>
    <col min="15119" max="15119" width="36.33203125" style="295" customWidth="1"/>
    <col min="15120" max="15352" width="9.109375" style="295"/>
    <col min="15353" max="15353" width="3.5546875" style="295" customWidth="1"/>
    <col min="15354" max="15354" width="25.6640625" style="295" customWidth="1"/>
    <col min="15355" max="15355" width="11.5546875" style="295" customWidth="1"/>
    <col min="15356" max="15356" width="18.44140625" style="295" customWidth="1"/>
    <col min="15357" max="15357" width="10.109375" style="295" customWidth="1"/>
    <col min="15358" max="15358" width="15.5546875" style="295" customWidth="1"/>
    <col min="15359" max="15359" width="16" style="295" customWidth="1"/>
    <col min="15360" max="15360" width="7" style="295" customWidth="1"/>
    <col min="15361" max="15361" width="14.44140625" style="295" customWidth="1"/>
    <col min="15362" max="15362" width="11" style="295" customWidth="1"/>
    <col min="15363" max="15364" width="13.88671875" style="295" customWidth="1"/>
    <col min="15365" max="15365" width="12.109375" style="295" customWidth="1"/>
    <col min="15366" max="15366" width="13.88671875" style="295" customWidth="1"/>
    <col min="15367" max="15367" width="11.5546875" style="295" customWidth="1"/>
    <col min="15368" max="15368" width="15.109375" style="295" customWidth="1"/>
    <col min="15369" max="15369" width="13.88671875" style="295" customWidth="1"/>
    <col min="15370" max="15370" width="10.5546875" style="295" customWidth="1"/>
    <col min="15371" max="15371" width="13.88671875" style="295" customWidth="1"/>
    <col min="15372" max="15372" width="11.6640625" style="295" customWidth="1"/>
    <col min="15373" max="15373" width="0" style="295" hidden="1" customWidth="1"/>
    <col min="15374" max="15374" width="35.109375" style="295" customWidth="1"/>
    <col min="15375" max="15375" width="36.33203125" style="295" customWidth="1"/>
    <col min="15376" max="15608" width="9.109375" style="295"/>
    <col min="15609" max="15609" width="3.5546875" style="295" customWidth="1"/>
    <col min="15610" max="15610" width="25.6640625" style="295" customWidth="1"/>
    <col min="15611" max="15611" width="11.5546875" style="295" customWidth="1"/>
    <col min="15612" max="15612" width="18.44140625" style="295" customWidth="1"/>
    <col min="15613" max="15613" width="10.109375" style="295" customWidth="1"/>
    <col min="15614" max="15614" width="15.5546875" style="295" customWidth="1"/>
    <col min="15615" max="15615" width="16" style="295" customWidth="1"/>
    <col min="15616" max="15616" width="7" style="295" customWidth="1"/>
    <col min="15617" max="15617" width="14.44140625" style="295" customWidth="1"/>
    <col min="15618" max="15618" width="11" style="295" customWidth="1"/>
    <col min="15619" max="15620" width="13.88671875" style="295" customWidth="1"/>
    <col min="15621" max="15621" width="12.109375" style="295" customWidth="1"/>
    <col min="15622" max="15622" width="13.88671875" style="295" customWidth="1"/>
    <col min="15623" max="15623" width="11.5546875" style="295" customWidth="1"/>
    <col min="15624" max="15624" width="15.109375" style="295" customWidth="1"/>
    <col min="15625" max="15625" width="13.88671875" style="295" customWidth="1"/>
    <col min="15626" max="15626" width="10.5546875" style="295" customWidth="1"/>
    <col min="15627" max="15627" width="13.88671875" style="295" customWidth="1"/>
    <col min="15628" max="15628" width="11.6640625" style="295" customWidth="1"/>
    <col min="15629" max="15629" width="0" style="295" hidden="1" customWidth="1"/>
    <col min="15630" max="15630" width="35.109375" style="295" customWidth="1"/>
    <col min="15631" max="15631" width="36.33203125" style="295" customWidth="1"/>
    <col min="15632" max="15864" width="9.109375" style="295"/>
    <col min="15865" max="15865" width="3.5546875" style="295" customWidth="1"/>
    <col min="15866" max="15866" width="25.6640625" style="295" customWidth="1"/>
    <col min="15867" max="15867" width="11.5546875" style="295" customWidth="1"/>
    <col min="15868" max="15868" width="18.44140625" style="295" customWidth="1"/>
    <col min="15869" max="15869" width="10.109375" style="295" customWidth="1"/>
    <col min="15870" max="15870" width="15.5546875" style="295" customWidth="1"/>
    <col min="15871" max="15871" width="16" style="295" customWidth="1"/>
    <col min="15872" max="15872" width="7" style="295" customWidth="1"/>
    <col min="15873" max="15873" width="14.44140625" style="295" customWidth="1"/>
    <col min="15874" max="15874" width="11" style="295" customWidth="1"/>
    <col min="15875" max="15876" width="13.88671875" style="295" customWidth="1"/>
    <col min="15877" max="15877" width="12.109375" style="295" customWidth="1"/>
    <col min="15878" max="15878" width="13.88671875" style="295" customWidth="1"/>
    <col min="15879" max="15879" width="11.5546875" style="295" customWidth="1"/>
    <col min="15880" max="15880" width="15.109375" style="295" customWidth="1"/>
    <col min="15881" max="15881" width="13.88671875" style="295" customWidth="1"/>
    <col min="15882" max="15882" width="10.5546875" style="295" customWidth="1"/>
    <col min="15883" max="15883" width="13.88671875" style="295" customWidth="1"/>
    <col min="15884" max="15884" width="11.6640625" style="295" customWidth="1"/>
    <col min="15885" max="15885" width="0" style="295" hidden="1" customWidth="1"/>
    <col min="15886" max="15886" width="35.109375" style="295" customWidth="1"/>
    <col min="15887" max="15887" width="36.33203125" style="295" customWidth="1"/>
    <col min="15888" max="16120" width="9.109375" style="295"/>
    <col min="16121" max="16121" width="3.5546875" style="295" customWidth="1"/>
    <col min="16122" max="16122" width="25.6640625" style="295" customWidth="1"/>
    <col min="16123" max="16123" width="11.5546875" style="295" customWidth="1"/>
    <col min="16124" max="16124" width="18.44140625" style="295" customWidth="1"/>
    <col min="16125" max="16125" width="10.109375" style="295" customWidth="1"/>
    <col min="16126" max="16126" width="15.5546875" style="295" customWidth="1"/>
    <col min="16127" max="16127" width="16" style="295" customWidth="1"/>
    <col min="16128" max="16128" width="7" style="295" customWidth="1"/>
    <col min="16129" max="16129" width="14.44140625" style="295" customWidth="1"/>
    <col min="16130" max="16130" width="11" style="295" customWidth="1"/>
    <col min="16131" max="16132" width="13.88671875" style="295" customWidth="1"/>
    <col min="16133" max="16133" width="12.109375" style="295" customWidth="1"/>
    <col min="16134" max="16134" width="13.88671875" style="295" customWidth="1"/>
    <col min="16135" max="16135" width="11.5546875" style="295" customWidth="1"/>
    <col min="16136" max="16136" width="15.109375" style="295" customWidth="1"/>
    <col min="16137" max="16137" width="13.88671875" style="295" customWidth="1"/>
    <col min="16138" max="16138" width="10.5546875" style="295" customWidth="1"/>
    <col min="16139" max="16139" width="13.88671875" style="295" customWidth="1"/>
    <col min="16140" max="16140" width="11.6640625" style="295" customWidth="1"/>
    <col min="16141" max="16141" width="0" style="295" hidden="1" customWidth="1"/>
    <col min="16142" max="16142" width="35.109375" style="295" customWidth="1"/>
    <col min="16143" max="16143" width="36.33203125" style="295" customWidth="1"/>
    <col min="16144" max="16384" width="9.109375" style="295"/>
  </cols>
  <sheetData>
    <row r="1" spans="1:15" x14ac:dyDescent="0.25">
      <c r="M1" s="297" t="s">
        <v>333</v>
      </c>
    </row>
    <row r="2" spans="1:15" x14ac:dyDescent="0.25">
      <c r="O2" s="297" t="s">
        <v>334</v>
      </c>
    </row>
    <row r="3" spans="1:15" x14ac:dyDescent="0.25">
      <c r="A3" s="827" t="s">
        <v>335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</row>
    <row r="4" spans="1:15" x14ac:dyDescent="0.25">
      <c r="A4" s="828" t="s">
        <v>371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</row>
    <row r="5" spans="1:15" x14ac:dyDescent="0.25">
      <c r="G5" s="297"/>
      <c r="H5" s="297"/>
      <c r="I5" s="297"/>
      <c r="J5" s="297"/>
      <c r="K5" s="297"/>
      <c r="L5" s="297"/>
    </row>
    <row r="6" spans="1:15" x14ac:dyDescent="0.25">
      <c r="A6" s="829" t="s">
        <v>0</v>
      </c>
      <c r="B6" s="830" t="s">
        <v>336</v>
      </c>
      <c r="C6" s="809" t="s">
        <v>337</v>
      </c>
      <c r="D6" s="830" t="s">
        <v>40</v>
      </c>
      <c r="E6" s="818" t="s">
        <v>377</v>
      </c>
      <c r="F6" s="818"/>
      <c r="G6" s="831"/>
      <c r="H6" s="831" t="s">
        <v>338</v>
      </c>
      <c r="I6" s="832"/>
      <c r="J6" s="832"/>
      <c r="K6" s="832"/>
      <c r="L6" s="833"/>
      <c r="M6" s="298"/>
      <c r="N6" s="818" t="s">
        <v>339</v>
      </c>
      <c r="O6" s="818"/>
    </row>
    <row r="7" spans="1:15" x14ac:dyDescent="0.25">
      <c r="A7" s="829"/>
      <c r="B7" s="830"/>
      <c r="C7" s="809"/>
      <c r="D7" s="830"/>
      <c r="E7" s="834" t="s">
        <v>376</v>
      </c>
      <c r="F7" s="818" t="s">
        <v>340</v>
      </c>
      <c r="G7" s="819" t="s">
        <v>341</v>
      </c>
      <c r="H7" s="820" t="s">
        <v>342</v>
      </c>
      <c r="I7" s="820" t="s">
        <v>343</v>
      </c>
      <c r="J7" s="820" t="s">
        <v>344</v>
      </c>
      <c r="K7" s="820" t="s">
        <v>345</v>
      </c>
      <c r="L7" s="820" t="s">
        <v>346</v>
      </c>
      <c r="M7" s="299"/>
      <c r="N7" s="818" t="s">
        <v>347</v>
      </c>
      <c r="O7" s="818" t="s">
        <v>348</v>
      </c>
    </row>
    <row r="8" spans="1:15" x14ac:dyDescent="0.25">
      <c r="A8" s="829"/>
      <c r="B8" s="830"/>
      <c r="C8" s="809"/>
      <c r="D8" s="830"/>
      <c r="E8" s="834"/>
      <c r="F8" s="818"/>
      <c r="G8" s="819"/>
      <c r="H8" s="821"/>
      <c r="I8" s="822"/>
      <c r="J8" s="822"/>
      <c r="K8" s="822"/>
      <c r="L8" s="822"/>
      <c r="M8" s="300"/>
      <c r="N8" s="818"/>
      <c r="O8" s="818"/>
    </row>
    <row r="9" spans="1:15" x14ac:dyDescent="0.25">
      <c r="A9" s="470">
        <v>1</v>
      </c>
      <c r="B9" s="470">
        <v>2</v>
      </c>
      <c r="C9" s="471">
        <v>3</v>
      </c>
      <c r="D9" s="473">
        <v>4</v>
      </c>
      <c r="E9" s="473">
        <v>6</v>
      </c>
      <c r="F9" s="473">
        <v>7</v>
      </c>
      <c r="G9" s="473">
        <v>8</v>
      </c>
      <c r="H9" s="470">
        <v>9</v>
      </c>
      <c r="I9" s="470">
        <v>10</v>
      </c>
      <c r="J9" s="470">
        <v>11</v>
      </c>
      <c r="K9" s="470">
        <v>12</v>
      </c>
      <c r="L9" s="470">
        <v>13</v>
      </c>
      <c r="M9" s="470">
        <v>21</v>
      </c>
      <c r="N9" s="470">
        <v>14</v>
      </c>
      <c r="O9" s="470">
        <v>15</v>
      </c>
    </row>
    <row r="10" spans="1:15" x14ac:dyDescent="0.25">
      <c r="A10" s="808" t="s">
        <v>349</v>
      </c>
      <c r="B10" s="808"/>
      <c r="C10" s="814"/>
      <c r="D10" s="301" t="s">
        <v>41</v>
      </c>
      <c r="E10" s="302">
        <f t="shared" ref="E10:F10" si="0">E11+E12+E13+E14</f>
        <v>10437.4</v>
      </c>
      <c r="F10" s="302">
        <f t="shared" si="0"/>
        <v>3450.5</v>
      </c>
      <c r="G10" s="303">
        <f>F10/E10*100</f>
        <v>33.058999367658615</v>
      </c>
      <c r="H10" s="811" t="s">
        <v>350</v>
      </c>
      <c r="I10" s="811" t="s">
        <v>350</v>
      </c>
      <c r="J10" s="811" t="s">
        <v>350</v>
      </c>
      <c r="K10" s="811" t="s">
        <v>350</v>
      </c>
      <c r="L10" s="811" t="s">
        <v>350</v>
      </c>
      <c r="M10" s="817"/>
      <c r="N10" s="803"/>
      <c r="O10" s="803"/>
    </row>
    <row r="11" spans="1:15" ht="26.3" x14ac:dyDescent="0.25">
      <c r="A11" s="808"/>
      <c r="B11" s="808"/>
      <c r="C11" s="815"/>
      <c r="D11" s="301" t="s">
        <v>37</v>
      </c>
      <c r="E11" s="302">
        <f t="shared" ref="E11:F13" si="1">E17+E23</f>
        <v>0</v>
      </c>
      <c r="F11" s="302">
        <f t="shared" si="1"/>
        <v>0</v>
      </c>
      <c r="G11" s="303" t="e">
        <f t="shared" ref="G11:G25" si="2">F11/E11*100</f>
        <v>#DIV/0!</v>
      </c>
      <c r="H11" s="812"/>
      <c r="I11" s="812"/>
      <c r="J11" s="812"/>
      <c r="K11" s="812"/>
      <c r="L11" s="812"/>
      <c r="M11" s="817"/>
      <c r="N11" s="804"/>
      <c r="O11" s="804"/>
    </row>
    <row r="12" spans="1:15" ht="26.3" x14ac:dyDescent="0.25">
      <c r="A12" s="808"/>
      <c r="B12" s="808"/>
      <c r="C12" s="815"/>
      <c r="D12" s="304" t="s">
        <v>2</v>
      </c>
      <c r="E12" s="302">
        <f t="shared" si="1"/>
        <v>0</v>
      </c>
      <c r="F12" s="302">
        <f t="shared" si="1"/>
        <v>0</v>
      </c>
      <c r="G12" s="303" t="e">
        <f t="shared" si="2"/>
        <v>#DIV/0!</v>
      </c>
      <c r="H12" s="812"/>
      <c r="I12" s="812"/>
      <c r="J12" s="812"/>
      <c r="K12" s="812"/>
      <c r="L12" s="812"/>
      <c r="M12" s="817"/>
      <c r="N12" s="804"/>
      <c r="O12" s="804"/>
    </row>
    <row r="13" spans="1:15" x14ac:dyDescent="0.25">
      <c r="A13" s="808"/>
      <c r="B13" s="808"/>
      <c r="C13" s="815"/>
      <c r="D13" s="304" t="s">
        <v>43</v>
      </c>
      <c r="E13" s="302">
        <f t="shared" si="1"/>
        <v>10437.4</v>
      </c>
      <c r="F13" s="302">
        <f t="shared" si="1"/>
        <v>3450.5</v>
      </c>
      <c r="G13" s="303">
        <f t="shared" si="2"/>
        <v>33.058999367658615</v>
      </c>
      <c r="H13" s="812"/>
      <c r="I13" s="812"/>
      <c r="J13" s="812"/>
      <c r="K13" s="812"/>
      <c r="L13" s="812"/>
      <c r="M13" s="817"/>
      <c r="N13" s="804"/>
      <c r="O13" s="804"/>
    </row>
    <row r="14" spans="1:15" ht="26.3" x14ac:dyDescent="0.25">
      <c r="A14" s="808"/>
      <c r="B14" s="808"/>
      <c r="C14" s="816"/>
      <c r="D14" s="304" t="s">
        <v>267</v>
      </c>
      <c r="E14" s="302">
        <f>E21+E26</f>
        <v>0</v>
      </c>
      <c r="F14" s="302">
        <f>F21+F26</f>
        <v>0</v>
      </c>
      <c r="G14" s="303" t="e">
        <f t="shared" si="2"/>
        <v>#DIV/0!</v>
      </c>
      <c r="H14" s="813"/>
      <c r="I14" s="813"/>
      <c r="J14" s="813"/>
      <c r="K14" s="813"/>
      <c r="L14" s="813"/>
      <c r="M14" s="817"/>
      <c r="N14" s="805"/>
      <c r="O14" s="805"/>
    </row>
    <row r="15" spans="1:15" x14ac:dyDescent="0.25">
      <c r="A15" s="806" t="s">
        <v>36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305"/>
      <c r="O15" s="305"/>
    </row>
    <row r="16" spans="1:15" x14ac:dyDescent="0.25">
      <c r="A16" s="807">
        <v>1</v>
      </c>
      <c r="B16" s="808" t="s">
        <v>374</v>
      </c>
      <c r="C16" s="809" t="s">
        <v>375</v>
      </c>
      <c r="D16" s="306" t="s">
        <v>41</v>
      </c>
      <c r="E16" s="302">
        <f>SUM(E17:E21)</f>
        <v>10437.4</v>
      </c>
      <c r="F16" s="302">
        <f>SUM(F17:F21)</f>
        <v>3450.5</v>
      </c>
      <c r="G16" s="303">
        <f t="shared" si="2"/>
        <v>33.058999367658615</v>
      </c>
      <c r="H16" s="472" t="s">
        <v>351</v>
      </c>
      <c r="I16" s="472" t="s">
        <v>351</v>
      </c>
      <c r="J16" s="472" t="s">
        <v>351</v>
      </c>
      <c r="K16" s="472" t="s">
        <v>351</v>
      </c>
      <c r="L16" s="472" t="s">
        <v>351</v>
      </c>
      <c r="M16" s="810"/>
      <c r="N16" s="783" t="s">
        <v>407</v>
      </c>
      <c r="O16" s="783" t="s">
        <v>408</v>
      </c>
    </row>
    <row r="17" spans="1:56" ht="26.3" x14ac:dyDescent="0.25">
      <c r="A17" s="807"/>
      <c r="B17" s="808"/>
      <c r="C17" s="809"/>
      <c r="D17" s="306" t="s">
        <v>37</v>
      </c>
      <c r="E17" s="302">
        <v>0</v>
      </c>
      <c r="F17" s="302">
        <v>0</v>
      </c>
      <c r="G17" s="303" t="e">
        <f t="shared" si="2"/>
        <v>#DIV/0!</v>
      </c>
      <c r="H17" s="472"/>
      <c r="I17" s="472"/>
      <c r="J17" s="472">
        <v>0</v>
      </c>
      <c r="K17" s="472">
        <v>0</v>
      </c>
      <c r="L17" s="419" t="e">
        <f t="shared" ref="L17:L20" si="3">K17/J17*100</f>
        <v>#DIV/0!</v>
      </c>
      <c r="M17" s="810"/>
      <c r="N17" s="784"/>
      <c r="O17" s="786"/>
    </row>
    <row r="18" spans="1:56" ht="39.450000000000003" x14ac:dyDescent="0.25">
      <c r="A18" s="807"/>
      <c r="B18" s="808"/>
      <c r="C18" s="809"/>
      <c r="D18" s="307" t="s">
        <v>352</v>
      </c>
      <c r="E18" s="302">
        <v>0</v>
      </c>
      <c r="F18" s="302">
        <v>0</v>
      </c>
      <c r="G18" s="302" t="e">
        <f t="shared" si="2"/>
        <v>#DIV/0!</v>
      </c>
      <c r="H18" s="472"/>
      <c r="I18" s="472"/>
      <c r="J18" s="472">
        <v>0</v>
      </c>
      <c r="K18" s="472">
        <v>0</v>
      </c>
      <c r="L18" s="419" t="e">
        <f t="shared" si="3"/>
        <v>#DIV/0!</v>
      </c>
      <c r="M18" s="810"/>
      <c r="N18" s="784"/>
      <c r="O18" s="786"/>
    </row>
    <row r="19" spans="1:56" ht="65.75" x14ac:dyDescent="0.25">
      <c r="A19" s="807"/>
      <c r="B19" s="808"/>
      <c r="C19" s="809"/>
      <c r="D19" s="792" t="s">
        <v>43</v>
      </c>
      <c r="E19" s="794">
        <v>10437.4</v>
      </c>
      <c r="F19" s="794">
        <v>3450.5</v>
      </c>
      <c r="G19" s="795">
        <f>F19/E19*100</f>
        <v>33.058999367658615</v>
      </c>
      <c r="H19" s="472">
        <v>1</v>
      </c>
      <c r="I19" s="472" t="s">
        <v>409</v>
      </c>
      <c r="J19" s="472">
        <v>52.5</v>
      </c>
      <c r="K19" s="472">
        <v>53.1</v>
      </c>
      <c r="L19" s="419">
        <f t="shared" si="3"/>
        <v>101.14285714285715</v>
      </c>
      <c r="M19" s="810"/>
      <c r="N19" s="784"/>
      <c r="O19" s="786"/>
    </row>
    <row r="20" spans="1:56" ht="65.75" x14ac:dyDescent="0.25">
      <c r="A20" s="807"/>
      <c r="B20" s="808"/>
      <c r="C20" s="809"/>
      <c r="D20" s="793"/>
      <c r="E20" s="787"/>
      <c r="F20" s="787"/>
      <c r="G20" s="787"/>
      <c r="H20" s="327">
        <v>2</v>
      </c>
      <c r="I20" s="327" t="s">
        <v>378</v>
      </c>
      <c r="J20" s="327">
        <v>64.599999999999994</v>
      </c>
      <c r="K20" s="472">
        <v>65.099999999999994</v>
      </c>
      <c r="L20" s="419">
        <f t="shared" si="3"/>
        <v>100.77399380804954</v>
      </c>
      <c r="M20" s="810"/>
      <c r="N20" s="784"/>
      <c r="O20" s="786"/>
    </row>
    <row r="21" spans="1:56" s="309" customFormat="1" ht="26.3" x14ac:dyDescent="0.25">
      <c r="A21" s="807"/>
      <c r="B21" s="808"/>
      <c r="C21" s="809"/>
      <c r="D21" s="307" t="s">
        <v>267</v>
      </c>
      <c r="E21" s="302">
        <v>0</v>
      </c>
      <c r="F21" s="302">
        <v>0</v>
      </c>
      <c r="G21" s="303" t="e">
        <f t="shared" si="2"/>
        <v>#DIV/0!</v>
      </c>
      <c r="H21" s="472"/>
      <c r="I21" s="472"/>
      <c r="J21" s="472">
        <v>0</v>
      </c>
      <c r="K21" s="472">
        <v>0</v>
      </c>
      <c r="L21" s="419" t="e">
        <f>K21/J21*100</f>
        <v>#DIV/0!</v>
      </c>
      <c r="M21" s="810"/>
      <c r="N21" s="785"/>
      <c r="O21" s="787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</row>
    <row r="22" spans="1:56" s="309" customFormat="1" hidden="1" x14ac:dyDescent="0.25">
      <c r="A22" s="796">
        <v>2</v>
      </c>
      <c r="B22" s="797" t="s">
        <v>353</v>
      </c>
      <c r="C22" s="800"/>
      <c r="D22" s="310" t="s">
        <v>41</v>
      </c>
      <c r="E22" s="311">
        <f>SUM(E23:E26)</f>
        <v>0</v>
      </c>
      <c r="F22" s="311">
        <f>SUM(F23:F26)</f>
        <v>0</v>
      </c>
      <c r="G22" s="303" t="e">
        <f t="shared" si="2"/>
        <v>#DIV/0!</v>
      </c>
      <c r="H22" s="312"/>
      <c r="I22" s="312"/>
      <c r="J22" s="312"/>
      <c r="K22" s="312"/>
      <c r="L22" s="312"/>
      <c r="N22" s="783"/>
      <c r="O22" s="783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</row>
    <row r="23" spans="1:56" s="309" customFormat="1" ht="26.3" hidden="1" x14ac:dyDescent="0.25">
      <c r="A23" s="697"/>
      <c r="B23" s="798"/>
      <c r="C23" s="801"/>
      <c r="D23" s="306" t="s">
        <v>37</v>
      </c>
      <c r="E23" s="311">
        <v>0</v>
      </c>
      <c r="F23" s="311">
        <v>0</v>
      </c>
      <c r="G23" s="303">
        <v>0</v>
      </c>
      <c r="H23" s="309" t="s">
        <v>351</v>
      </c>
      <c r="I23" s="309" t="s">
        <v>351</v>
      </c>
      <c r="J23" s="472" t="s">
        <v>351</v>
      </c>
      <c r="K23" s="472" t="s">
        <v>351</v>
      </c>
      <c r="L23" s="472" t="s">
        <v>351</v>
      </c>
      <c r="N23" s="784"/>
      <c r="O23" s="786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</row>
    <row r="24" spans="1:56" s="309" customFormat="1" ht="39.450000000000003" hidden="1" x14ac:dyDescent="0.25">
      <c r="A24" s="697"/>
      <c r="B24" s="798"/>
      <c r="C24" s="801"/>
      <c r="D24" s="307" t="s">
        <v>352</v>
      </c>
      <c r="E24" s="311">
        <v>0</v>
      </c>
      <c r="F24" s="313">
        <f>[1]нацпроект!G381</f>
        <v>0</v>
      </c>
      <c r="G24" s="303" t="e">
        <f t="shared" si="2"/>
        <v>#DIV/0!</v>
      </c>
      <c r="H24" s="472"/>
      <c r="I24" s="472"/>
      <c r="J24" s="472">
        <v>0</v>
      </c>
      <c r="K24" s="472">
        <v>0</v>
      </c>
      <c r="L24" s="472" t="e">
        <f>K24/J24*100</f>
        <v>#DIV/0!</v>
      </c>
      <c r="N24" s="784"/>
      <c r="O24" s="786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</row>
    <row r="25" spans="1:56" s="309" customFormat="1" hidden="1" x14ac:dyDescent="0.25">
      <c r="A25" s="697"/>
      <c r="B25" s="798"/>
      <c r="C25" s="801"/>
      <c r="D25" s="307" t="s">
        <v>43</v>
      </c>
      <c r="E25" s="311">
        <v>0</v>
      </c>
      <c r="F25" s="313">
        <f>[1]нацпроект!G382</f>
        <v>0</v>
      </c>
      <c r="G25" s="303" t="e">
        <f t="shared" si="2"/>
        <v>#DIV/0!</v>
      </c>
      <c r="H25" s="472"/>
      <c r="I25" s="472"/>
      <c r="J25" s="472">
        <v>0</v>
      </c>
      <c r="K25" s="472">
        <v>0</v>
      </c>
      <c r="L25" s="472" t="e">
        <f>K25/J25*100</f>
        <v>#DIV/0!</v>
      </c>
      <c r="N25" s="784"/>
      <c r="O25" s="786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</row>
    <row r="26" spans="1:56" s="309" customFormat="1" ht="26.3" hidden="1" x14ac:dyDescent="0.25">
      <c r="A26" s="698"/>
      <c r="B26" s="799"/>
      <c r="C26" s="802"/>
      <c r="D26" s="307" t="s">
        <v>267</v>
      </c>
      <c r="E26" s="311">
        <v>0</v>
      </c>
      <c r="F26" s="311">
        <v>0</v>
      </c>
      <c r="G26" s="303">
        <v>0</v>
      </c>
      <c r="H26" s="472" t="s">
        <v>351</v>
      </c>
      <c r="I26" s="472" t="s">
        <v>351</v>
      </c>
      <c r="J26" s="472" t="s">
        <v>351</v>
      </c>
      <c r="K26" s="472" t="s">
        <v>351</v>
      </c>
      <c r="L26" s="472" t="s">
        <v>351</v>
      </c>
      <c r="N26" s="785"/>
      <c r="O26" s="787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</row>
    <row r="28" spans="1:56" s="314" customFormat="1" x14ac:dyDescent="0.25">
      <c r="A28" s="314" t="s">
        <v>354</v>
      </c>
      <c r="C28" s="315"/>
    </row>
    <row r="29" spans="1:56" s="314" customFormat="1" x14ac:dyDescent="0.25">
      <c r="A29" s="788" t="s">
        <v>355</v>
      </c>
      <c r="B29" s="788"/>
      <c r="C29" s="788"/>
      <c r="D29" s="788"/>
      <c r="E29" s="788"/>
      <c r="F29" s="788"/>
      <c r="G29" s="788"/>
    </row>
    <row r="30" spans="1:56" x14ac:dyDescent="0.25">
      <c r="A30" s="789" t="s">
        <v>356</v>
      </c>
      <c r="B30" s="789"/>
      <c r="C30" s="789"/>
      <c r="D30" s="789"/>
      <c r="E30" s="789"/>
      <c r="F30" s="789"/>
      <c r="G30" s="789"/>
    </row>
    <row r="31" spans="1:56" x14ac:dyDescent="0.25">
      <c r="A31" s="316"/>
      <c r="B31" s="316"/>
    </row>
    <row r="32" spans="1:56" ht="14.4" x14ac:dyDescent="0.25">
      <c r="B32" s="317"/>
      <c r="C32" s="318"/>
      <c r="D32" s="317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19"/>
      <c r="AL32" s="319"/>
      <c r="AM32" s="319"/>
      <c r="AN32" s="320"/>
      <c r="AO32" s="320"/>
      <c r="AP32" s="320"/>
      <c r="AQ32" s="319"/>
    </row>
    <row r="33" spans="1:16" s="317" customFormat="1" ht="20.7" x14ac:dyDescent="0.3">
      <c r="A33" s="790" t="s">
        <v>372</v>
      </c>
      <c r="B33" s="790"/>
      <c r="C33" s="790"/>
      <c r="D33" s="790"/>
      <c r="E33" s="790"/>
      <c r="F33" s="790"/>
      <c r="G33" s="790"/>
      <c r="H33" s="321"/>
      <c r="I33" s="321"/>
      <c r="J33" s="321"/>
      <c r="K33" s="321"/>
      <c r="L33" s="321"/>
      <c r="M33" s="321"/>
      <c r="N33" s="321"/>
      <c r="O33" s="322" t="s">
        <v>357</v>
      </c>
      <c r="P33" s="321"/>
    </row>
    <row r="34" spans="1:16" x14ac:dyDescent="0.25">
      <c r="A34" s="323"/>
      <c r="B34" s="324"/>
      <c r="C34" s="324"/>
      <c r="D34" s="324"/>
      <c r="E34" s="324"/>
      <c r="F34" s="324"/>
      <c r="G34" s="324"/>
    </row>
    <row r="35" spans="1:16" x14ac:dyDescent="0.25">
      <c r="A35" s="791" t="s">
        <v>373</v>
      </c>
      <c r="B35" s="791"/>
      <c r="C35" s="791"/>
      <c r="D35" s="791"/>
      <c r="E35" s="324"/>
      <c r="F35" s="324"/>
      <c r="G35" s="324"/>
    </row>
    <row r="36" spans="1:16" ht="18.2" x14ac:dyDescent="0.35">
      <c r="B36" s="823" t="s">
        <v>262</v>
      </c>
      <c r="C36" s="824"/>
      <c r="D36" s="95"/>
      <c r="E36" s="96"/>
      <c r="F36" s="97"/>
      <c r="G36" s="97"/>
      <c r="H36" s="97"/>
      <c r="I36" s="95"/>
      <c r="J36" s="95"/>
      <c r="K36" s="95"/>
      <c r="L36" s="95"/>
    </row>
    <row r="37" spans="1:16" ht="17.55" x14ac:dyDescent="0.3">
      <c r="B37" s="258"/>
      <c r="C37" s="95"/>
      <c r="D37" s="95"/>
      <c r="E37" s="96"/>
      <c r="F37" s="97"/>
      <c r="G37" s="97"/>
      <c r="H37" s="97"/>
      <c r="I37" s="95"/>
      <c r="J37" s="95"/>
      <c r="K37" s="95"/>
      <c r="L37" s="95"/>
    </row>
    <row r="38" spans="1:16" ht="18.2" x14ac:dyDescent="0.35">
      <c r="B38" s="825" t="s">
        <v>415</v>
      </c>
      <c r="C38" s="825"/>
      <c r="D38" s="825"/>
      <c r="E38" s="826"/>
      <c r="F38" s="826"/>
      <c r="G38" s="826"/>
      <c r="H38" s="826"/>
      <c r="I38" s="826"/>
      <c r="J38" s="826"/>
      <c r="K38" s="826"/>
      <c r="L38" s="826"/>
    </row>
  </sheetData>
  <mergeCells count="51">
    <mergeCell ref="B36:C36"/>
    <mergeCell ref="B38:L38"/>
    <mergeCell ref="A3:O3"/>
    <mergeCell ref="A4:O4"/>
    <mergeCell ref="A6:A8"/>
    <mergeCell ref="B6:B8"/>
    <mergeCell ref="C6:C8"/>
    <mergeCell ref="D6:D8"/>
    <mergeCell ref="E6:G6"/>
    <mergeCell ref="H6:L6"/>
    <mergeCell ref="N6:O6"/>
    <mergeCell ref="E7:E8"/>
    <mergeCell ref="L7:L8"/>
    <mergeCell ref="N7:N8"/>
    <mergeCell ref="O7:O8"/>
    <mergeCell ref="K7:K8"/>
    <mergeCell ref="J10:J14"/>
    <mergeCell ref="F7:F8"/>
    <mergeCell ref="G7:G8"/>
    <mergeCell ref="H7:H8"/>
    <mergeCell ref="I7:I8"/>
    <mergeCell ref="J7:J8"/>
    <mergeCell ref="O10:O14"/>
    <mergeCell ref="A15:M15"/>
    <mergeCell ref="A16:A21"/>
    <mergeCell ref="B16:B21"/>
    <mergeCell ref="C16:C21"/>
    <mergeCell ref="M16:M21"/>
    <mergeCell ref="N16:N21"/>
    <mergeCell ref="O16:O21"/>
    <mergeCell ref="K10:K14"/>
    <mergeCell ref="L10:L14"/>
    <mergeCell ref="A10:B14"/>
    <mergeCell ref="C10:C14"/>
    <mergeCell ref="M10:M14"/>
    <mergeCell ref="N10:N14"/>
    <mergeCell ref="H10:H14"/>
    <mergeCell ref="I10:I14"/>
    <mergeCell ref="A35:D35"/>
    <mergeCell ref="D19:D20"/>
    <mergeCell ref="E19:E20"/>
    <mergeCell ref="F19:F20"/>
    <mergeCell ref="G19:G20"/>
    <mergeCell ref="A22:A26"/>
    <mergeCell ref="B22:B26"/>
    <mergeCell ref="C22:C26"/>
    <mergeCell ref="N22:N26"/>
    <mergeCell ref="O22:O26"/>
    <mergeCell ref="A29:G29"/>
    <mergeCell ref="A30:G30"/>
    <mergeCell ref="A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</vt:lpstr>
      <vt:lpstr>Показатели</vt:lpstr>
      <vt:lpstr>нацпроект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2020-04-15T06:21:08Z</cp:lastPrinted>
  <dcterms:created xsi:type="dcterms:W3CDTF">2011-05-17T05:04:33Z</dcterms:created>
  <dcterms:modified xsi:type="dcterms:W3CDTF">2020-06-25T11:19:46Z</dcterms:modified>
</cp:coreProperties>
</file>